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autoCompressPictures="0"/>
  <mc:AlternateContent xmlns:mc="http://schemas.openxmlformats.org/markup-compatibility/2006">
    <mc:Choice Requires="x15">
      <x15ac:absPath xmlns:x15ac="http://schemas.microsoft.com/office/spreadsheetml/2010/11/ac" url="O:\Kundenanfragen\EMRT\"/>
    </mc:Choice>
  </mc:AlternateContent>
  <xr:revisionPtr revIDLastSave="0" documentId="13_ncr:1_{1111A23B-DEA5-4CB4-993B-BD4264C82673}" xr6:coauthVersionLast="47" xr6:coauthVersionMax="47" xr10:uidLastSave="{00000000-0000-0000-0000-000000000000}"/>
  <workbookProtection workbookAlgorithmName="SHA-512" workbookHashValue="wDO72AnhxIokwyKVRtq9mCq6vPZY+g2fC2+KVhYi7Ax9D8wT9uw51HUS2o+Ye020zOxf4ZwAXlSeM2ISlu2EWg==" workbookSaltValue="SR2VeyLbwJAGSjE/ZObH9g==" workbookSpinCount="100000" lockStructure="1"/>
  <bookViews>
    <workbookView xWindow="-120" yWindow="-120" windowWidth="29040" windowHeight="15840" tabRatio="789" activeTab="3"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500" i="5"/>
  <c r="AB2500" i="5"/>
  <c r="C2501" i="5"/>
  <c r="AB2501" i="5"/>
  <c r="C2502" i="5"/>
  <c r="AB2502" i="5"/>
  <c r="C2503" i="5"/>
  <c r="AB2503" i="5"/>
  <c r="V2500" i="5"/>
  <c r="E2500" i="5"/>
  <c r="X2500" i="5" s="1"/>
  <c r="V2501" i="5"/>
  <c r="E2501" i="5"/>
  <c r="X2501" i="5" s="1"/>
  <c r="V2502" i="5"/>
  <c r="E2502" i="5"/>
  <c r="X2502" i="5" s="1"/>
  <c r="V2503" i="5"/>
  <c r="E2503" i="5"/>
  <c r="X2503" i="5" s="1"/>
  <c r="B2500" i="5"/>
  <c r="T2500" i="5"/>
  <c r="B2501" i="5"/>
  <c r="T2501" i="5"/>
  <c r="B2502" i="5"/>
  <c r="T2502" i="5"/>
  <c r="B2503" i="5"/>
  <c r="T2503" i="5"/>
  <c r="S2500" i="5"/>
  <c r="S2501" i="5"/>
  <c r="S2502" i="5"/>
  <c r="S2503" i="5"/>
  <c r="R2500" i="5"/>
  <c r="R2501" i="5"/>
  <c r="R2502" i="5"/>
  <c r="R2503" i="5"/>
  <c r="C2499"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J154" i="8"/>
  <c r="K154" i="8"/>
  <c r="J155" i="8"/>
  <c r="K155" i="8"/>
  <c r="P19" i="4"/>
  <c r="P18" i="4"/>
  <c r="P17" i="4"/>
  <c r="P14" i="4"/>
  <c r="P13" i="4"/>
  <c r="P12" i="4"/>
  <c r="P21" i="4"/>
  <c r="P20" i="4"/>
  <c r="P16" i="4"/>
  <c r="P15" i="4"/>
  <c r="Q16" i="4"/>
  <c r="Q15" i="4"/>
  <c r="R16" i="4"/>
  <c r="Q17" i="4"/>
  <c r="Q18" i="4"/>
  <c r="R17" i="4"/>
  <c r="S16" i="4"/>
  <c r="R15" i="4"/>
  <c r="Q14" i="4"/>
  <c r="Q13" i="4"/>
  <c r="R14" i="4"/>
  <c r="S15" i="4"/>
  <c r="T16" i="4"/>
  <c r="S17" i="4"/>
  <c r="R18" i="4"/>
  <c r="Q19" i="4"/>
  <c r="Q20" i="4"/>
  <c r="R19" i="4"/>
  <c r="S18" i="4"/>
  <c r="T17" i="4"/>
  <c r="U16" i="4"/>
  <c r="T15" i="4"/>
  <c r="S14" i="4"/>
  <c r="R13" i="4"/>
  <c r="Q12" i="4"/>
  <c r="R12" i="4"/>
  <c r="S13" i="4"/>
  <c r="T14" i="4"/>
  <c r="U15" i="4"/>
  <c r="V15" i="4"/>
  <c r="U14" i="4"/>
  <c r="T13" i="4"/>
  <c r="S12" i="4"/>
  <c r="T12" i="4"/>
  <c r="U13" i="4"/>
  <c r="V14" i="4"/>
  <c r="W14" i="4"/>
  <c r="V13" i="4"/>
  <c r="U12" i="4"/>
  <c r="V12" i="4"/>
  <c r="W13" i="4"/>
  <c r="X13" i="4"/>
  <c r="W12" i="4"/>
  <c r="X12" i="4"/>
  <c r="Y12" i="4"/>
  <c r="Z12" i="4"/>
  <c r="AA12" i="4"/>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A13" i="4" a="1"/>
  <c r="AA13" i="4"/>
  <c r="C12" i="5"/>
  <c r="AB12" i="5"/>
  <c r="V12" i="5"/>
  <c r="E12" i="5"/>
  <c r="X12" i="5" s="1"/>
  <c r="B12" i="5"/>
  <c r="T12" i="5"/>
  <c r="S12" i="5"/>
  <c r="R12" i="5"/>
  <c r="J12" i="5"/>
  <c r="I12" i="5"/>
  <c r="H12" i="5"/>
  <c r="G12" i="5"/>
  <c r="F12" i="5"/>
  <c r="C11" i="5"/>
  <c r="AB11" i="5"/>
  <c r="V11" i="5"/>
  <c r="E11" i="5"/>
  <c r="X11" i="5" s="1"/>
  <c r="B11" i="5"/>
  <c r="T11" i="5"/>
  <c r="S11" i="5"/>
  <c r="R11" i="5"/>
  <c r="J11" i="5"/>
  <c r="I11" i="5"/>
  <c r="H11" i="5"/>
  <c r="G11" i="5"/>
  <c r="F11" i="5"/>
  <c r="C10" i="5"/>
  <c r="AB10" i="5"/>
  <c r="V10" i="5"/>
  <c r="E10" i="5"/>
  <c r="X10" i="5" s="1"/>
  <c r="B10" i="5"/>
  <c r="T10" i="5"/>
  <c r="S10" i="5"/>
  <c r="R10" i="5"/>
  <c r="J10" i="5"/>
  <c r="I10" i="5"/>
  <c r="H10" i="5"/>
  <c r="G10" i="5"/>
  <c r="F10" i="5"/>
  <c r="C9" i="5"/>
  <c r="AB9" i="5"/>
  <c r="V9" i="5"/>
  <c r="E9" i="5"/>
  <c r="X9" i="5" s="1"/>
  <c r="B9" i="5"/>
  <c r="T9" i="5"/>
  <c r="S9" i="5"/>
  <c r="R9" i="5"/>
  <c r="J9" i="5"/>
  <c r="I9" i="5"/>
  <c r="H9" i="5"/>
  <c r="G9" i="5"/>
  <c r="F9" i="5"/>
  <c r="C8" i="5"/>
  <c r="AB8" i="5"/>
  <c r="V8" i="5"/>
  <c r="E8" i="5"/>
  <c r="X8" i="5" s="1"/>
  <c r="B8" i="5"/>
  <c r="T8" i="5"/>
  <c r="S8" i="5"/>
  <c r="R8" i="5"/>
  <c r="J8" i="5"/>
  <c r="I8" i="5"/>
  <c r="H8" i="5"/>
  <c r="G8" i="5"/>
  <c r="F8" i="5"/>
  <c r="C7" i="5"/>
  <c r="AB7" i="5"/>
  <c r="V7" i="5"/>
  <c r="E7" i="5"/>
  <c r="X7" i="5" s="1"/>
  <c r="B7" i="5"/>
  <c r="T7" i="5"/>
  <c r="S7" i="5"/>
  <c r="R7" i="5"/>
  <c r="J7" i="5"/>
  <c r="I7" i="5"/>
  <c r="H7" i="5"/>
  <c r="G7" i="5"/>
  <c r="F7" i="5"/>
  <c r="C6" i="5"/>
  <c r="AB6" i="5"/>
  <c r="V6" i="5"/>
  <c r="E6" i="5"/>
  <c r="X6" i="5" s="1"/>
  <c r="B6" i="5"/>
  <c r="T6" i="5"/>
  <c r="S6" i="5"/>
  <c r="R6" i="5"/>
  <c r="J6" i="5"/>
  <c r="I6" i="5"/>
  <c r="H6" i="5"/>
  <c r="G6" i="5"/>
  <c r="F6" i="5"/>
  <c r="C5" i="5"/>
  <c r="AB5" i="5"/>
  <c r="V5" i="5"/>
  <c r="E5" i="5"/>
  <c r="X5" i="5" s="1"/>
  <c r="B5" i="5"/>
  <c r="T5" i="5"/>
  <c r="S5" i="5"/>
  <c r="R5" i="5"/>
  <c r="J5" i="5"/>
  <c r="I5" i="5"/>
  <c r="H5" i="5"/>
  <c r="G5" i="5"/>
  <c r="F5" i="5"/>
  <c r="B18" i="5"/>
  <c r="C18"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B30" i="4"/>
  <c r="G7" i="6"/>
  <c r="B111" i="6"/>
  <c r="B110" i="6"/>
  <c r="B109" i="6"/>
  <c r="B108" i="6"/>
  <c r="B107" i="6"/>
  <c r="B106" i="6"/>
  <c r="B105" i="6"/>
  <c r="B104" i="6"/>
  <c r="B103" i="6"/>
  <c r="B102" i="6"/>
  <c r="G102" i="6" s="1"/>
  <c r="H102" i="6" s="1"/>
  <c r="D102" i="6" s="1"/>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G64" i="6" s="1"/>
  <c r="B63" i="6"/>
  <c r="B62" i="6"/>
  <c r="B61" i="6"/>
  <c r="B59" i="6"/>
  <c r="B58" i="6"/>
  <c r="B57" i="6"/>
  <c r="B56" i="6"/>
  <c r="B55" i="6"/>
  <c r="B54" i="6"/>
  <c r="B53" i="6"/>
  <c r="B52" i="6"/>
  <c r="B51" i="6"/>
  <c r="B50" i="6"/>
  <c r="B48" i="6"/>
  <c r="B47" i="6"/>
  <c r="B46" i="6"/>
  <c r="B45" i="6"/>
  <c r="B44" i="6"/>
  <c r="B43" i="6"/>
  <c r="B42" i="6"/>
  <c r="G42" i="6" s="1"/>
  <c r="H42" i="6" s="1"/>
  <c r="D42" i="6" s="1"/>
  <c r="B41" i="6"/>
  <c r="B40" i="6"/>
  <c r="B39" i="6"/>
  <c r="B37" i="6"/>
  <c r="B36" i="6"/>
  <c r="B35" i="6"/>
  <c r="B34" i="6"/>
  <c r="B33" i="6"/>
  <c r="B32" i="6"/>
  <c r="B31" i="6"/>
  <c r="B30" i="6"/>
  <c r="B29" i="6"/>
  <c r="B28" i="6"/>
  <c r="B26" i="6"/>
  <c r="B25" i="6"/>
  <c r="B24" i="6"/>
  <c r="B23" i="6"/>
  <c r="B22" i="6"/>
  <c r="B21" i="6"/>
  <c r="B20" i="6"/>
  <c r="G20" i="6" s="1"/>
  <c r="H20" i="6" s="1"/>
  <c r="D20" i="6" s="1"/>
  <c r="B19" i="6"/>
  <c r="B18" i="6"/>
  <c r="B17" i="6"/>
  <c r="B15" i="6"/>
  <c r="G15" i="6" s="1"/>
  <c r="H15" i="6" s="1"/>
  <c r="D15" i="6" s="1"/>
  <c r="B13" i="6"/>
  <c r="B12" i="6"/>
  <c r="B11" i="6"/>
  <c r="B10" i="6"/>
  <c r="B9" i="6"/>
  <c r="B6" i="6"/>
  <c r="B4" i="6"/>
  <c r="O30" i="4"/>
  <c r="P54" i="4"/>
  <c r="B137" i="4"/>
  <c r="A111" i="6" s="1"/>
  <c r="B135" i="4"/>
  <c r="A110" i="6" s="1"/>
  <c r="B133" i="4"/>
  <c r="A109" i="6" s="1"/>
  <c r="B131" i="4"/>
  <c r="A108" i="6" s="1"/>
  <c r="B120" i="4"/>
  <c r="A98" i="6"/>
  <c r="B119" i="4"/>
  <c r="A97" i="6" s="1"/>
  <c r="B117" i="4"/>
  <c r="A95" i="6" s="1"/>
  <c r="B115" i="4"/>
  <c r="A94" i="6" s="1"/>
  <c r="B114" i="4"/>
  <c r="A93" i="6" s="1"/>
  <c r="B102" i="4"/>
  <c r="A83" i="6"/>
  <c r="P53" i="4"/>
  <c r="B90" i="4"/>
  <c r="A72" i="6"/>
  <c r="B78" i="4"/>
  <c r="A61" i="6"/>
  <c r="B66" i="4"/>
  <c r="A50" i="6"/>
  <c r="B54" i="4"/>
  <c r="A39" i="6"/>
  <c r="P42" i="4"/>
  <c r="B42" i="4"/>
  <c r="A28" i="6"/>
  <c r="P41" i="4"/>
  <c r="A17" i="6"/>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114" i="4" s="1"/>
  <c r="D29" i="4"/>
  <c r="D89" i="4" s="1"/>
  <c r="B113" i="4"/>
  <c r="H101" i="4"/>
  <c r="S51" i="4"/>
  <c r="T51" i="4"/>
  <c r="U51" i="4"/>
  <c r="V51" i="4"/>
  <c r="W51" i="4"/>
  <c r="X51" i="4"/>
  <c r="Y51" i="4"/>
  <c r="Z51" i="4"/>
  <c r="AA51" i="4" s="1"/>
  <c r="S50" i="4"/>
  <c r="T50" i="4"/>
  <c r="U50" i="4"/>
  <c r="V50" i="4"/>
  <c r="W50" i="4"/>
  <c r="X50" i="4"/>
  <c r="Y50" i="4"/>
  <c r="Z50" i="4"/>
  <c r="AA50" i="4"/>
  <c r="S49" i="4"/>
  <c r="T49" i="4"/>
  <c r="U49" i="4"/>
  <c r="V49" i="4"/>
  <c r="W49" i="4"/>
  <c r="X49" i="4"/>
  <c r="Y49" i="4" s="1"/>
  <c r="S48" i="4"/>
  <c r="T48" i="4"/>
  <c r="U48" i="4"/>
  <c r="V48" i="4"/>
  <c r="W48" i="4"/>
  <c r="X48" i="4"/>
  <c r="Y48" i="4"/>
  <c r="S47" i="4"/>
  <c r="S46" i="4"/>
  <c r="T47" i="4"/>
  <c r="U47" i="4"/>
  <c r="T46" i="4"/>
  <c r="S45" i="4"/>
  <c r="S44" i="4"/>
  <c r="T45" i="4"/>
  <c r="U45" i="4" s="1"/>
  <c r="U46" i="4"/>
  <c r="V47" i="4"/>
  <c r="W47" i="4"/>
  <c r="X47" i="4" s="1"/>
  <c r="V46" i="4"/>
  <c r="T44" i="4"/>
  <c r="S43" i="4"/>
  <c r="S42" i="4"/>
  <c r="T43" i="4"/>
  <c r="U44" i="4"/>
  <c r="W46" i="4"/>
  <c r="X46" i="4" s="1"/>
  <c r="U43" i="4"/>
  <c r="V43" i="4" s="1"/>
  <c r="T42" i="4"/>
  <c r="U42" i="4"/>
  <c r="V42" i="4"/>
  <c r="W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F124" i="6" s="1"/>
  <c r="C124" i="6" s="1"/>
  <c r="C13" i="5"/>
  <c r="C14" i="5"/>
  <c r="C15" i="5"/>
  <c r="C16" i="5"/>
  <c r="C17"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504" i="5"/>
  <c r="D4" i="5"/>
  <c r="E4" i="5"/>
  <c r="B13" i="5"/>
  <c r="V13" i="5"/>
  <c r="E13" i="5"/>
  <c r="X13" i="5" s="1"/>
  <c r="B14" i="5"/>
  <c r="V14" i="5"/>
  <c r="E14" i="5"/>
  <c r="X14" i="5" s="1"/>
  <c r="B15" i="5"/>
  <c r="V15" i="5"/>
  <c r="E15" i="5"/>
  <c r="B16" i="5"/>
  <c r="V16" i="5"/>
  <c r="E16" i="5"/>
  <c r="X16" i="5" s="1"/>
  <c r="B17" i="5"/>
  <c r="V17" i="5"/>
  <c r="E17" i="5"/>
  <c r="X17" i="5" s="1"/>
  <c r="V18" i="5"/>
  <c r="E18" i="5"/>
  <c r="X18" i="5" s="1"/>
  <c r="B19" i="5"/>
  <c r="V19" i="5"/>
  <c r="E19" i="5"/>
  <c r="X19" i="5" s="1"/>
  <c r="B20" i="5"/>
  <c r="V20" i="5"/>
  <c r="E20" i="5"/>
  <c r="X20" i="5" s="1"/>
  <c r="B21" i="5"/>
  <c r="V21" i="5"/>
  <c r="E21" i="5"/>
  <c r="X21" i="5" s="1"/>
  <c r="B22" i="5"/>
  <c r="V22" i="5"/>
  <c r="E22" i="5"/>
  <c r="X22" i="5" s="1"/>
  <c r="B23" i="5"/>
  <c r="V23" i="5"/>
  <c r="E23" i="5"/>
  <c r="X23" i="5" s="1"/>
  <c r="B24" i="5"/>
  <c r="V24" i="5"/>
  <c r="E24" i="5"/>
  <c r="X24" i="5" s="1"/>
  <c r="B25" i="5"/>
  <c r="V25" i="5"/>
  <c r="E25" i="5"/>
  <c r="X25" i="5" s="1"/>
  <c r="B26" i="5"/>
  <c r="V26" i="5"/>
  <c r="E26" i="5"/>
  <c r="X26" i="5" s="1"/>
  <c r="B27" i="5"/>
  <c r="V27" i="5"/>
  <c r="E27" i="5"/>
  <c r="X27" i="5" s="1"/>
  <c r="B28" i="5"/>
  <c r="V28" i="5"/>
  <c r="E28" i="5"/>
  <c r="X28" i="5" s="1"/>
  <c r="B29" i="5"/>
  <c r="V29" i="5"/>
  <c r="E29" i="5"/>
  <c r="X29" i="5" s="1"/>
  <c r="B30" i="5"/>
  <c r="V30" i="5"/>
  <c r="E30" i="5"/>
  <c r="X30" i="5" s="1"/>
  <c r="B31" i="5"/>
  <c r="V31" i="5"/>
  <c r="E31" i="5"/>
  <c r="X31" i="5" s="1"/>
  <c r="B32" i="5"/>
  <c r="V32" i="5"/>
  <c r="E32" i="5"/>
  <c r="X32" i="5" s="1"/>
  <c r="B33" i="5"/>
  <c r="V33" i="5"/>
  <c r="E33" i="5"/>
  <c r="X33" i="5" s="1"/>
  <c r="B34" i="5"/>
  <c r="V34" i="5"/>
  <c r="E34" i="5"/>
  <c r="X34" i="5" s="1"/>
  <c r="B35" i="5"/>
  <c r="V35" i="5"/>
  <c r="E35" i="5"/>
  <c r="X35" i="5" s="1"/>
  <c r="B36" i="5"/>
  <c r="V36" i="5"/>
  <c r="E36" i="5"/>
  <c r="X36" i="5" s="1"/>
  <c r="B37" i="5"/>
  <c r="V37" i="5"/>
  <c r="E37" i="5"/>
  <c r="X37" i="5" s="1"/>
  <c r="B38" i="5"/>
  <c r="V38" i="5"/>
  <c r="E38" i="5"/>
  <c r="X38" i="5" s="1"/>
  <c r="B39" i="5"/>
  <c r="V39" i="5"/>
  <c r="E39" i="5"/>
  <c r="X39" i="5" s="1"/>
  <c r="B40" i="5"/>
  <c r="V40" i="5"/>
  <c r="E40" i="5"/>
  <c r="X40" i="5" s="1"/>
  <c r="B41" i="5"/>
  <c r="V41" i="5"/>
  <c r="E41" i="5"/>
  <c r="X41" i="5" s="1"/>
  <c r="B42" i="5"/>
  <c r="V42" i="5"/>
  <c r="E42" i="5"/>
  <c r="X42" i="5" s="1"/>
  <c r="B43" i="5"/>
  <c r="V43" i="5"/>
  <c r="E43" i="5"/>
  <c r="X43" i="5" s="1"/>
  <c r="B44" i="5"/>
  <c r="V44" i="5"/>
  <c r="E44" i="5"/>
  <c r="X44" i="5" s="1"/>
  <c r="B45" i="5"/>
  <c r="V45" i="5"/>
  <c r="E45" i="5"/>
  <c r="X45" i="5" s="1"/>
  <c r="B46" i="5"/>
  <c r="V46" i="5"/>
  <c r="E46" i="5"/>
  <c r="X46" i="5" s="1"/>
  <c r="B47" i="5"/>
  <c r="V47" i="5"/>
  <c r="E47" i="5"/>
  <c r="X47" i="5" s="1"/>
  <c r="B48" i="5"/>
  <c r="V48" i="5"/>
  <c r="E48" i="5"/>
  <c r="X48" i="5" s="1"/>
  <c r="B49" i="5"/>
  <c r="V49" i="5"/>
  <c r="E49" i="5"/>
  <c r="X49" i="5" s="1"/>
  <c r="B50" i="5"/>
  <c r="V50" i="5"/>
  <c r="E50" i="5"/>
  <c r="X50" i="5" s="1"/>
  <c r="B51" i="5"/>
  <c r="V51" i="5"/>
  <c r="E51" i="5"/>
  <c r="X51" i="5" s="1"/>
  <c r="B52" i="5"/>
  <c r="V52" i="5"/>
  <c r="E52" i="5"/>
  <c r="X52" i="5" s="1"/>
  <c r="B53" i="5"/>
  <c r="V53" i="5"/>
  <c r="E53" i="5"/>
  <c r="X53" i="5" s="1"/>
  <c r="B54" i="5"/>
  <c r="V54" i="5"/>
  <c r="E54" i="5"/>
  <c r="X54" i="5" s="1"/>
  <c r="B55" i="5"/>
  <c r="V55" i="5"/>
  <c r="E55" i="5"/>
  <c r="X55" i="5" s="1"/>
  <c r="B56" i="5"/>
  <c r="V56" i="5"/>
  <c r="E56" i="5"/>
  <c r="X56" i="5" s="1"/>
  <c r="B57" i="5"/>
  <c r="V57" i="5"/>
  <c r="E57" i="5"/>
  <c r="X57" i="5" s="1"/>
  <c r="B58" i="5"/>
  <c r="V58" i="5"/>
  <c r="E58" i="5"/>
  <c r="X58" i="5" s="1"/>
  <c r="B59" i="5"/>
  <c r="V59" i="5"/>
  <c r="E59" i="5"/>
  <c r="X59" i="5" s="1"/>
  <c r="B60" i="5"/>
  <c r="V60" i="5"/>
  <c r="E60" i="5"/>
  <c r="X60" i="5" s="1"/>
  <c r="B61" i="5"/>
  <c r="V61" i="5"/>
  <c r="E61" i="5"/>
  <c r="X61" i="5" s="1"/>
  <c r="B62" i="5"/>
  <c r="V62" i="5"/>
  <c r="E62" i="5"/>
  <c r="X62" i="5" s="1"/>
  <c r="B63" i="5"/>
  <c r="V63" i="5"/>
  <c r="E63" i="5"/>
  <c r="X63" i="5" s="1"/>
  <c r="B64" i="5"/>
  <c r="V64" i="5"/>
  <c r="E64" i="5"/>
  <c r="X64" i="5" s="1"/>
  <c r="B65" i="5"/>
  <c r="V65" i="5"/>
  <c r="E65" i="5"/>
  <c r="X65" i="5" s="1"/>
  <c r="B66" i="5"/>
  <c r="V66" i="5"/>
  <c r="E66" i="5"/>
  <c r="X66" i="5" s="1"/>
  <c r="B67" i="5"/>
  <c r="V67" i="5"/>
  <c r="E67" i="5"/>
  <c r="X67" i="5" s="1"/>
  <c r="B68" i="5"/>
  <c r="V68" i="5"/>
  <c r="E68" i="5"/>
  <c r="X68" i="5" s="1"/>
  <c r="B69" i="5"/>
  <c r="V69" i="5"/>
  <c r="E69" i="5"/>
  <c r="X69" i="5" s="1"/>
  <c r="B70" i="5"/>
  <c r="V70" i="5"/>
  <c r="E70" i="5"/>
  <c r="X70" i="5" s="1"/>
  <c r="B71" i="5"/>
  <c r="V71" i="5"/>
  <c r="E71" i="5"/>
  <c r="X71" i="5" s="1"/>
  <c r="B72" i="5"/>
  <c r="V72" i="5"/>
  <c r="E72" i="5"/>
  <c r="X72" i="5" s="1"/>
  <c r="B73" i="5"/>
  <c r="V73" i="5"/>
  <c r="E73" i="5"/>
  <c r="X73" i="5" s="1"/>
  <c r="B74" i="5"/>
  <c r="V74" i="5"/>
  <c r="E74" i="5"/>
  <c r="X74" i="5" s="1"/>
  <c r="B75" i="5"/>
  <c r="V75" i="5"/>
  <c r="E75" i="5"/>
  <c r="X75" i="5" s="1"/>
  <c r="B76" i="5"/>
  <c r="V76" i="5"/>
  <c r="E76" i="5"/>
  <c r="X76" i="5" s="1"/>
  <c r="B77" i="5"/>
  <c r="V77" i="5"/>
  <c r="E77" i="5"/>
  <c r="X77" i="5" s="1"/>
  <c r="B78" i="5"/>
  <c r="V78" i="5"/>
  <c r="E78" i="5"/>
  <c r="X78" i="5" s="1"/>
  <c r="B79" i="5"/>
  <c r="V79" i="5"/>
  <c r="E79" i="5"/>
  <c r="X79" i="5" s="1"/>
  <c r="B80" i="5"/>
  <c r="V80" i="5"/>
  <c r="E80" i="5"/>
  <c r="X80" i="5" s="1"/>
  <c r="B81" i="5"/>
  <c r="V81" i="5"/>
  <c r="E81" i="5"/>
  <c r="X81" i="5" s="1"/>
  <c r="B82" i="5"/>
  <c r="V82" i="5"/>
  <c r="E82" i="5"/>
  <c r="X82" i="5" s="1"/>
  <c r="B83" i="5"/>
  <c r="V83" i="5"/>
  <c r="E83" i="5"/>
  <c r="X83" i="5" s="1"/>
  <c r="B84" i="5"/>
  <c r="V84" i="5"/>
  <c r="E84" i="5"/>
  <c r="X84" i="5" s="1"/>
  <c r="B85" i="5"/>
  <c r="V85" i="5"/>
  <c r="E85" i="5"/>
  <c r="X85" i="5" s="1"/>
  <c r="B86" i="5"/>
  <c r="V86" i="5"/>
  <c r="E86" i="5"/>
  <c r="X86" i="5" s="1"/>
  <c r="B87" i="5"/>
  <c r="V87" i="5"/>
  <c r="E87" i="5"/>
  <c r="X87" i="5" s="1"/>
  <c r="B88" i="5"/>
  <c r="V88" i="5"/>
  <c r="E88" i="5"/>
  <c r="X88" i="5" s="1"/>
  <c r="B89" i="5"/>
  <c r="V89" i="5"/>
  <c r="E89" i="5"/>
  <c r="X89" i="5" s="1"/>
  <c r="B90" i="5"/>
  <c r="V90" i="5"/>
  <c r="E90" i="5"/>
  <c r="X90" i="5" s="1"/>
  <c r="B91" i="5"/>
  <c r="V91" i="5"/>
  <c r="E91" i="5"/>
  <c r="X91" i="5" s="1"/>
  <c r="B92" i="5"/>
  <c r="V92" i="5"/>
  <c r="E92" i="5"/>
  <c r="X92" i="5" s="1"/>
  <c r="B93" i="5"/>
  <c r="V93" i="5"/>
  <c r="E93" i="5"/>
  <c r="X93" i="5" s="1"/>
  <c r="B94" i="5"/>
  <c r="V94" i="5"/>
  <c r="E94" i="5"/>
  <c r="X94" i="5" s="1"/>
  <c r="B95" i="5"/>
  <c r="V95" i="5"/>
  <c r="E95" i="5"/>
  <c r="X95" i="5" s="1"/>
  <c r="B96" i="5"/>
  <c r="V96" i="5"/>
  <c r="E96" i="5"/>
  <c r="X96" i="5" s="1"/>
  <c r="B97" i="5"/>
  <c r="V97" i="5"/>
  <c r="E97" i="5"/>
  <c r="X97" i="5" s="1"/>
  <c r="B98" i="5"/>
  <c r="V98" i="5"/>
  <c r="E98" i="5"/>
  <c r="X98" i="5" s="1"/>
  <c r="B99" i="5"/>
  <c r="V99" i="5"/>
  <c r="E99" i="5"/>
  <c r="X99" i="5" s="1"/>
  <c r="B100" i="5"/>
  <c r="V100" i="5"/>
  <c r="E100" i="5"/>
  <c r="X100" i="5" s="1"/>
  <c r="B101" i="5"/>
  <c r="V101" i="5"/>
  <c r="E101" i="5"/>
  <c r="X101" i="5" s="1"/>
  <c r="B102" i="5"/>
  <c r="V102" i="5"/>
  <c r="E102" i="5"/>
  <c r="X102" i="5" s="1"/>
  <c r="B103" i="5"/>
  <c r="V103" i="5"/>
  <c r="E103" i="5"/>
  <c r="X103" i="5" s="1"/>
  <c r="B104" i="5"/>
  <c r="V104" i="5"/>
  <c r="E104" i="5"/>
  <c r="X104" i="5" s="1"/>
  <c r="B105" i="5"/>
  <c r="V105" i="5"/>
  <c r="E105" i="5"/>
  <c r="X105" i="5" s="1"/>
  <c r="B106" i="5"/>
  <c r="V106" i="5"/>
  <c r="E106" i="5"/>
  <c r="X106" i="5" s="1"/>
  <c r="B107" i="5"/>
  <c r="V107" i="5"/>
  <c r="E107" i="5"/>
  <c r="X107" i="5" s="1"/>
  <c r="B108" i="5"/>
  <c r="V108" i="5"/>
  <c r="E108" i="5"/>
  <c r="X108" i="5" s="1"/>
  <c r="B109" i="5"/>
  <c r="V109" i="5"/>
  <c r="E109" i="5"/>
  <c r="X109" i="5" s="1"/>
  <c r="B110" i="5"/>
  <c r="V110" i="5"/>
  <c r="E110" i="5"/>
  <c r="X110" i="5" s="1"/>
  <c r="B111" i="5"/>
  <c r="V111" i="5"/>
  <c r="E111" i="5"/>
  <c r="X111" i="5" s="1"/>
  <c r="B112" i="5"/>
  <c r="V112" i="5"/>
  <c r="E112" i="5"/>
  <c r="X112" i="5" s="1"/>
  <c r="B113" i="5"/>
  <c r="V113" i="5"/>
  <c r="E113" i="5"/>
  <c r="X113" i="5" s="1"/>
  <c r="B114" i="5"/>
  <c r="V114" i="5"/>
  <c r="E114" i="5"/>
  <c r="X114" i="5" s="1"/>
  <c r="B115" i="5"/>
  <c r="V115" i="5"/>
  <c r="E115" i="5"/>
  <c r="X115" i="5" s="1"/>
  <c r="B116" i="5"/>
  <c r="V116" i="5"/>
  <c r="E116" i="5"/>
  <c r="X116" i="5" s="1"/>
  <c r="B117" i="5"/>
  <c r="V117" i="5"/>
  <c r="E117" i="5"/>
  <c r="X117" i="5" s="1"/>
  <c r="B118" i="5"/>
  <c r="V118" i="5"/>
  <c r="E118" i="5"/>
  <c r="X118" i="5" s="1"/>
  <c r="B119" i="5"/>
  <c r="V119" i="5"/>
  <c r="E119" i="5"/>
  <c r="X119" i="5" s="1"/>
  <c r="B120" i="5"/>
  <c r="V120" i="5"/>
  <c r="E120" i="5"/>
  <c r="X120" i="5" s="1"/>
  <c r="B121" i="5"/>
  <c r="V121" i="5"/>
  <c r="E121" i="5"/>
  <c r="X121" i="5" s="1"/>
  <c r="B122" i="5"/>
  <c r="V122" i="5"/>
  <c r="E122" i="5"/>
  <c r="X122" i="5" s="1"/>
  <c r="B123" i="5"/>
  <c r="V123" i="5"/>
  <c r="E123" i="5"/>
  <c r="X123" i="5" s="1"/>
  <c r="B124" i="5"/>
  <c r="V124" i="5"/>
  <c r="E124" i="5"/>
  <c r="X124" i="5" s="1"/>
  <c r="B125" i="5"/>
  <c r="V125" i="5"/>
  <c r="E125" i="5"/>
  <c r="X125" i="5" s="1"/>
  <c r="B126" i="5"/>
  <c r="V126" i="5"/>
  <c r="E126" i="5"/>
  <c r="X126" i="5" s="1"/>
  <c r="B127" i="5"/>
  <c r="V127" i="5"/>
  <c r="E127" i="5"/>
  <c r="B128" i="5"/>
  <c r="V128" i="5"/>
  <c r="E128" i="5"/>
  <c r="X128" i="5" s="1"/>
  <c r="B129" i="5"/>
  <c r="V129" i="5"/>
  <c r="E129" i="5"/>
  <c r="X129" i="5" s="1"/>
  <c r="B130" i="5"/>
  <c r="V130" i="5"/>
  <c r="E130" i="5"/>
  <c r="X130" i="5" s="1"/>
  <c r="B131" i="5"/>
  <c r="V131" i="5"/>
  <c r="E131" i="5"/>
  <c r="X131" i="5" s="1"/>
  <c r="B132" i="5"/>
  <c r="V132" i="5"/>
  <c r="E132" i="5"/>
  <c r="X132" i="5" s="1"/>
  <c r="B133" i="5"/>
  <c r="V133" i="5"/>
  <c r="E133" i="5"/>
  <c r="X133" i="5" s="1"/>
  <c r="B134" i="5"/>
  <c r="V134" i="5"/>
  <c r="E134" i="5"/>
  <c r="X134" i="5" s="1"/>
  <c r="B135" i="5"/>
  <c r="V135" i="5"/>
  <c r="E135" i="5"/>
  <c r="X135" i="5" s="1"/>
  <c r="B136" i="5"/>
  <c r="V136" i="5"/>
  <c r="E136" i="5"/>
  <c r="X136" i="5" s="1"/>
  <c r="B137" i="5"/>
  <c r="V137" i="5"/>
  <c r="E137" i="5"/>
  <c r="X137" i="5" s="1"/>
  <c r="B138" i="5"/>
  <c r="V138" i="5"/>
  <c r="E138" i="5"/>
  <c r="X138" i="5" s="1"/>
  <c r="B139" i="5"/>
  <c r="V139" i="5"/>
  <c r="E139" i="5"/>
  <c r="X139" i="5" s="1"/>
  <c r="B140" i="5"/>
  <c r="V140" i="5"/>
  <c r="E140" i="5"/>
  <c r="X140" i="5" s="1"/>
  <c r="B141" i="5"/>
  <c r="V141" i="5"/>
  <c r="E141" i="5"/>
  <c r="X141" i="5" s="1"/>
  <c r="B142" i="5"/>
  <c r="V142" i="5"/>
  <c r="E142" i="5"/>
  <c r="X142" i="5" s="1"/>
  <c r="B143" i="5"/>
  <c r="V143" i="5"/>
  <c r="E143" i="5"/>
  <c r="X143" i="5" s="1"/>
  <c r="B144" i="5"/>
  <c r="V144" i="5"/>
  <c r="E144" i="5"/>
  <c r="X144" i="5" s="1"/>
  <c r="B145" i="5"/>
  <c r="V145" i="5"/>
  <c r="E145" i="5"/>
  <c r="X145" i="5" s="1"/>
  <c r="B146" i="5"/>
  <c r="V146" i="5"/>
  <c r="E146" i="5"/>
  <c r="X146" i="5" s="1"/>
  <c r="B147" i="5"/>
  <c r="V147" i="5"/>
  <c r="E147" i="5"/>
  <c r="X147" i="5" s="1"/>
  <c r="B148" i="5"/>
  <c r="V148" i="5"/>
  <c r="E148" i="5"/>
  <c r="X148" i="5" s="1"/>
  <c r="B149" i="5"/>
  <c r="V149" i="5"/>
  <c r="E149" i="5"/>
  <c r="X149" i="5" s="1"/>
  <c r="B150" i="5"/>
  <c r="V150" i="5"/>
  <c r="E150" i="5"/>
  <c r="X150" i="5" s="1"/>
  <c r="B151" i="5"/>
  <c r="V151" i="5"/>
  <c r="E151" i="5"/>
  <c r="X151" i="5" s="1"/>
  <c r="B152" i="5"/>
  <c r="V152" i="5"/>
  <c r="E152" i="5"/>
  <c r="X152" i="5" s="1"/>
  <c r="B153" i="5"/>
  <c r="V153" i="5"/>
  <c r="E153" i="5"/>
  <c r="X153" i="5" s="1"/>
  <c r="B154" i="5"/>
  <c r="V154" i="5"/>
  <c r="E154" i="5"/>
  <c r="X154" i="5" s="1"/>
  <c r="V155" i="5"/>
  <c r="E155" i="5"/>
  <c r="X155" i="5" s="1"/>
  <c r="V156" i="5"/>
  <c r="E156" i="5"/>
  <c r="B157" i="5"/>
  <c r="V157" i="5"/>
  <c r="E157" i="5"/>
  <c r="X157" i="5" s="1"/>
  <c r="B158" i="5"/>
  <c r="V158" i="5"/>
  <c r="E158" i="5"/>
  <c r="X158" i="5" s="1"/>
  <c r="B159" i="5"/>
  <c r="V159" i="5"/>
  <c r="E159" i="5"/>
  <c r="X159" i="5" s="1"/>
  <c r="B160" i="5"/>
  <c r="V160" i="5"/>
  <c r="E160" i="5"/>
  <c r="B161" i="5"/>
  <c r="V161" i="5"/>
  <c r="E161" i="5"/>
  <c r="X161" i="5" s="1"/>
  <c r="B162" i="5"/>
  <c r="V162" i="5"/>
  <c r="E162" i="5"/>
  <c r="X162" i="5" s="1"/>
  <c r="B163" i="5"/>
  <c r="V163" i="5"/>
  <c r="E163" i="5"/>
  <c r="X163" i="5" s="1"/>
  <c r="B164" i="5"/>
  <c r="V164" i="5"/>
  <c r="E164" i="5"/>
  <c r="X164" i="5" s="1"/>
  <c r="B165" i="5"/>
  <c r="V165" i="5"/>
  <c r="E165" i="5"/>
  <c r="X165" i="5" s="1"/>
  <c r="B166" i="5"/>
  <c r="V166" i="5"/>
  <c r="E166" i="5"/>
  <c r="X166" i="5" s="1"/>
  <c r="B167" i="5"/>
  <c r="V167" i="5"/>
  <c r="E167" i="5"/>
  <c r="X167" i="5" s="1"/>
  <c r="B168" i="5"/>
  <c r="V168" i="5"/>
  <c r="E168" i="5"/>
  <c r="B169" i="5"/>
  <c r="V169" i="5"/>
  <c r="E169" i="5"/>
  <c r="X169" i="5" s="1"/>
  <c r="B170" i="5"/>
  <c r="V170" i="5"/>
  <c r="E170" i="5"/>
  <c r="X170" i="5" s="1"/>
  <c r="B171" i="5"/>
  <c r="V171" i="5"/>
  <c r="E171" i="5"/>
  <c r="X171" i="5" s="1"/>
  <c r="B172" i="5"/>
  <c r="V172" i="5"/>
  <c r="E172" i="5"/>
  <c r="B173" i="5"/>
  <c r="V173" i="5"/>
  <c r="E173" i="5"/>
  <c r="X173" i="5" s="1"/>
  <c r="B174" i="5"/>
  <c r="V174" i="5"/>
  <c r="E174" i="5"/>
  <c r="X174" i="5" s="1"/>
  <c r="B175" i="5"/>
  <c r="V175" i="5"/>
  <c r="E175" i="5"/>
  <c r="X175" i="5" s="1"/>
  <c r="B176" i="5"/>
  <c r="V176" i="5"/>
  <c r="E176" i="5"/>
  <c r="B177" i="5"/>
  <c r="V177" i="5"/>
  <c r="E177" i="5"/>
  <c r="X177" i="5" s="1"/>
  <c r="B178" i="5"/>
  <c r="V178" i="5"/>
  <c r="E178" i="5"/>
  <c r="X178" i="5" s="1"/>
  <c r="B179" i="5"/>
  <c r="V179" i="5"/>
  <c r="E179" i="5"/>
  <c r="X179" i="5" s="1"/>
  <c r="B180" i="5"/>
  <c r="V180" i="5"/>
  <c r="E180" i="5"/>
  <c r="X180" i="5" s="1"/>
  <c r="B181" i="5"/>
  <c r="V181" i="5"/>
  <c r="E181" i="5"/>
  <c r="X181" i="5" s="1"/>
  <c r="B182" i="5"/>
  <c r="V182" i="5"/>
  <c r="E182" i="5"/>
  <c r="X182" i="5" s="1"/>
  <c r="B183" i="5"/>
  <c r="V183" i="5"/>
  <c r="E183" i="5"/>
  <c r="X183" i="5" s="1"/>
  <c r="B184" i="5"/>
  <c r="V184" i="5"/>
  <c r="E184" i="5"/>
  <c r="B185" i="5"/>
  <c r="V185" i="5"/>
  <c r="E185" i="5"/>
  <c r="X185" i="5" s="1"/>
  <c r="B186" i="5"/>
  <c r="V186" i="5"/>
  <c r="E186" i="5"/>
  <c r="X186" i="5" s="1"/>
  <c r="B187" i="5"/>
  <c r="V187" i="5"/>
  <c r="E187" i="5"/>
  <c r="X187" i="5" s="1"/>
  <c r="B188" i="5"/>
  <c r="V188" i="5"/>
  <c r="E188" i="5"/>
  <c r="B189" i="5"/>
  <c r="V189" i="5"/>
  <c r="E189" i="5"/>
  <c r="X189" i="5" s="1"/>
  <c r="V190" i="5"/>
  <c r="E190" i="5"/>
  <c r="X190" i="5" s="1"/>
  <c r="V191" i="5"/>
  <c r="E191" i="5"/>
  <c r="X191" i="5" s="1"/>
  <c r="B192" i="5"/>
  <c r="V192" i="5"/>
  <c r="E192" i="5"/>
  <c r="X192" i="5" s="1"/>
  <c r="B193" i="5"/>
  <c r="V193" i="5"/>
  <c r="E193" i="5"/>
  <c r="X193" i="5" s="1"/>
  <c r="B194" i="5"/>
  <c r="V194" i="5"/>
  <c r="E194" i="5"/>
  <c r="B195" i="5"/>
  <c r="V195" i="5"/>
  <c r="E195" i="5"/>
  <c r="X195" i="5" s="1"/>
  <c r="B196" i="5"/>
  <c r="V196" i="5"/>
  <c r="E196" i="5"/>
  <c r="X196" i="5" s="1"/>
  <c r="B197" i="5"/>
  <c r="V197" i="5"/>
  <c r="E197" i="5"/>
  <c r="X197" i="5" s="1"/>
  <c r="B198" i="5"/>
  <c r="V198" i="5"/>
  <c r="E198" i="5"/>
  <c r="B199" i="5"/>
  <c r="V199" i="5"/>
  <c r="E199" i="5"/>
  <c r="X199" i="5" s="1"/>
  <c r="B200" i="5"/>
  <c r="V200" i="5"/>
  <c r="E200" i="5"/>
  <c r="X200" i="5" s="1"/>
  <c r="B201" i="5"/>
  <c r="V201" i="5"/>
  <c r="E201" i="5"/>
  <c r="X201" i="5" s="1"/>
  <c r="B202" i="5"/>
  <c r="V202" i="5"/>
  <c r="E202" i="5"/>
  <c r="B203" i="5"/>
  <c r="V203" i="5"/>
  <c r="E203" i="5"/>
  <c r="X203" i="5" s="1"/>
  <c r="B204" i="5"/>
  <c r="V204" i="5"/>
  <c r="E204" i="5"/>
  <c r="X204" i="5" s="1"/>
  <c r="B205" i="5"/>
  <c r="V205" i="5"/>
  <c r="E205" i="5"/>
  <c r="X205" i="5" s="1"/>
  <c r="B206" i="5"/>
  <c r="V206" i="5"/>
  <c r="E206" i="5"/>
  <c r="B207" i="5"/>
  <c r="V207" i="5"/>
  <c r="E207" i="5"/>
  <c r="X207" i="5" s="1"/>
  <c r="B208" i="5"/>
  <c r="V208" i="5"/>
  <c r="E208" i="5"/>
  <c r="X208" i="5" s="1"/>
  <c r="B209" i="5"/>
  <c r="V209" i="5"/>
  <c r="E209" i="5"/>
  <c r="X209" i="5" s="1"/>
  <c r="B210" i="5"/>
  <c r="V210" i="5"/>
  <c r="E210" i="5"/>
  <c r="B211" i="5"/>
  <c r="V211" i="5"/>
  <c r="E211" i="5"/>
  <c r="X211" i="5" s="1"/>
  <c r="B212" i="5"/>
  <c r="V212" i="5"/>
  <c r="E212" i="5"/>
  <c r="X212" i="5" s="1"/>
  <c r="B213" i="5"/>
  <c r="V213" i="5"/>
  <c r="E213" i="5"/>
  <c r="X213" i="5" s="1"/>
  <c r="B214" i="5"/>
  <c r="V214" i="5"/>
  <c r="E214" i="5"/>
  <c r="B215" i="5"/>
  <c r="V215" i="5"/>
  <c r="E215" i="5"/>
  <c r="X215" i="5" s="1"/>
  <c r="B216" i="5"/>
  <c r="V216" i="5"/>
  <c r="E216" i="5"/>
  <c r="X216" i="5" s="1"/>
  <c r="B217" i="5"/>
  <c r="V217" i="5"/>
  <c r="E217" i="5"/>
  <c r="X217" i="5" s="1"/>
  <c r="B218" i="5"/>
  <c r="V218" i="5"/>
  <c r="E218" i="5"/>
  <c r="B219" i="5"/>
  <c r="V219" i="5"/>
  <c r="E219" i="5"/>
  <c r="X219" i="5" s="1"/>
  <c r="B220" i="5"/>
  <c r="V220" i="5"/>
  <c r="E220" i="5"/>
  <c r="X220" i="5" s="1"/>
  <c r="B221" i="5"/>
  <c r="V221" i="5"/>
  <c r="E221" i="5"/>
  <c r="X221" i="5" s="1"/>
  <c r="B222" i="5"/>
  <c r="V222" i="5"/>
  <c r="E222" i="5"/>
  <c r="B223" i="5"/>
  <c r="V223" i="5"/>
  <c r="E223" i="5"/>
  <c r="X223" i="5" s="1"/>
  <c r="B224" i="5"/>
  <c r="V224" i="5"/>
  <c r="E224" i="5"/>
  <c r="X224" i="5" s="1"/>
  <c r="B225" i="5"/>
  <c r="V225" i="5"/>
  <c r="E225" i="5"/>
  <c r="X225" i="5" s="1"/>
  <c r="B226" i="5"/>
  <c r="V226" i="5"/>
  <c r="E226" i="5"/>
  <c r="B227" i="5"/>
  <c r="V227" i="5"/>
  <c r="E227" i="5"/>
  <c r="X227" i="5" s="1"/>
  <c r="B228" i="5"/>
  <c r="V228" i="5"/>
  <c r="E228" i="5"/>
  <c r="X228" i="5" s="1"/>
  <c r="B229" i="5"/>
  <c r="V229" i="5"/>
  <c r="E229" i="5"/>
  <c r="X229" i="5" s="1"/>
  <c r="B230" i="5"/>
  <c r="V230" i="5"/>
  <c r="E230" i="5"/>
  <c r="B231" i="5"/>
  <c r="V231" i="5"/>
  <c r="E231" i="5"/>
  <c r="X231" i="5" s="1"/>
  <c r="B232" i="5"/>
  <c r="V232" i="5"/>
  <c r="E232" i="5"/>
  <c r="X232" i="5" s="1"/>
  <c r="B233" i="5"/>
  <c r="V233" i="5"/>
  <c r="E233" i="5"/>
  <c r="X233" i="5" s="1"/>
  <c r="B234" i="5"/>
  <c r="V234" i="5"/>
  <c r="E234" i="5"/>
  <c r="B235" i="5"/>
  <c r="V235" i="5"/>
  <c r="E235" i="5"/>
  <c r="X235" i="5" s="1"/>
  <c r="B236" i="5"/>
  <c r="V236" i="5"/>
  <c r="E236" i="5"/>
  <c r="X236" i="5" s="1"/>
  <c r="B237" i="5"/>
  <c r="V237" i="5"/>
  <c r="E237" i="5"/>
  <c r="X237" i="5" s="1"/>
  <c r="B238" i="5"/>
  <c r="V238" i="5"/>
  <c r="E238" i="5"/>
  <c r="B239" i="5"/>
  <c r="V239" i="5"/>
  <c r="E239" i="5"/>
  <c r="X239" i="5" s="1"/>
  <c r="B240" i="5"/>
  <c r="V240" i="5"/>
  <c r="E240" i="5"/>
  <c r="X240" i="5" s="1"/>
  <c r="B241" i="5"/>
  <c r="V241" i="5"/>
  <c r="E241" i="5"/>
  <c r="X241" i="5" s="1"/>
  <c r="B242" i="5"/>
  <c r="V242" i="5"/>
  <c r="E242" i="5"/>
  <c r="B243" i="5"/>
  <c r="V243" i="5"/>
  <c r="E243" i="5"/>
  <c r="X243" i="5" s="1"/>
  <c r="B244" i="5"/>
  <c r="V244" i="5"/>
  <c r="E244" i="5"/>
  <c r="X244" i="5" s="1"/>
  <c r="B245" i="5"/>
  <c r="V245" i="5"/>
  <c r="E245" i="5"/>
  <c r="X245" i="5" s="1"/>
  <c r="B246" i="5"/>
  <c r="V246" i="5"/>
  <c r="E246" i="5"/>
  <c r="B247" i="5"/>
  <c r="V247" i="5"/>
  <c r="E247" i="5"/>
  <c r="X247" i="5" s="1"/>
  <c r="B248" i="5"/>
  <c r="V248" i="5"/>
  <c r="E248" i="5"/>
  <c r="X248" i="5" s="1"/>
  <c r="B249" i="5"/>
  <c r="V249" i="5"/>
  <c r="E249" i="5"/>
  <c r="X249" i="5" s="1"/>
  <c r="B250" i="5"/>
  <c r="V250" i="5"/>
  <c r="E250" i="5"/>
  <c r="B251" i="5"/>
  <c r="V251" i="5"/>
  <c r="E251" i="5"/>
  <c r="X251" i="5" s="1"/>
  <c r="B252" i="5"/>
  <c r="V252" i="5"/>
  <c r="E252" i="5"/>
  <c r="X252" i="5" s="1"/>
  <c r="B253" i="5"/>
  <c r="V253" i="5"/>
  <c r="E253" i="5"/>
  <c r="X253" i="5" s="1"/>
  <c r="B254" i="5"/>
  <c r="V254" i="5"/>
  <c r="E254" i="5"/>
  <c r="B255" i="5"/>
  <c r="V255" i="5"/>
  <c r="E255" i="5"/>
  <c r="X255" i="5" s="1"/>
  <c r="B256" i="5"/>
  <c r="V256" i="5"/>
  <c r="E256" i="5"/>
  <c r="X256" i="5" s="1"/>
  <c r="B257" i="5"/>
  <c r="V257" i="5"/>
  <c r="E257" i="5"/>
  <c r="X257" i="5" s="1"/>
  <c r="B258" i="5"/>
  <c r="V258" i="5"/>
  <c r="E258" i="5"/>
  <c r="B259" i="5"/>
  <c r="V259" i="5"/>
  <c r="E259" i="5"/>
  <c r="X259" i="5" s="1"/>
  <c r="B260" i="5"/>
  <c r="V260" i="5"/>
  <c r="E260" i="5"/>
  <c r="X260" i="5" s="1"/>
  <c r="B261" i="5"/>
  <c r="V261" i="5"/>
  <c r="E261" i="5"/>
  <c r="X261" i="5" s="1"/>
  <c r="B262" i="5"/>
  <c r="V262" i="5"/>
  <c r="E262" i="5"/>
  <c r="B263" i="5"/>
  <c r="V263" i="5"/>
  <c r="E263" i="5"/>
  <c r="X263" i="5" s="1"/>
  <c r="B264" i="5"/>
  <c r="V264" i="5"/>
  <c r="E264" i="5"/>
  <c r="X264" i="5" s="1"/>
  <c r="B265" i="5"/>
  <c r="V265" i="5"/>
  <c r="E265" i="5"/>
  <c r="X265" i="5" s="1"/>
  <c r="B266" i="5"/>
  <c r="V266" i="5"/>
  <c r="E266" i="5"/>
  <c r="B267" i="5"/>
  <c r="V267" i="5"/>
  <c r="E267" i="5"/>
  <c r="X267" i="5" s="1"/>
  <c r="B268" i="5"/>
  <c r="V268" i="5"/>
  <c r="E268" i="5"/>
  <c r="X268" i="5" s="1"/>
  <c r="B269" i="5"/>
  <c r="V269" i="5"/>
  <c r="E269" i="5"/>
  <c r="X269" i="5" s="1"/>
  <c r="B270" i="5"/>
  <c r="V270" i="5"/>
  <c r="E270" i="5"/>
  <c r="B271" i="5"/>
  <c r="V271" i="5"/>
  <c r="E271" i="5"/>
  <c r="X271" i="5" s="1"/>
  <c r="B272" i="5"/>
  <c r="V272" i="5"/>
  <c r="E272" i="5"/>
  <c r="X272" i="5" s="1"/>
  <c r="B273" i="5"/>
  <c r="V273" i="5"/>
  <c r="E273" i="5"/>
  <c r="X273" i="5" s="1"/>
  <c r="B274" i="5"/>
  <c r="V274" i="5"/>
  <c r="E274" i="5"/>
  <c r="B275" i="5"/>
  <c r="V275" i="5"/>
  <c r="E275" i="5"/>
  <c r="X275" i="5" s="1"/>
  <c r="B276" i="5"/>
  <c r="V276" i="5"/>
  <c r="E276" i="5"/>
  <c r="X276" i="5" s="1"/>
  <c r="B277" i="5"/>
  <c r="V277" i="5"/>
  <c r="E277" i="5"/>
  <c r="X277" i="5" s="1"/>
  <c r="B278" i="5"/>
  <c r="V278" i="5"/>
  <c r="E278" i="5"/>
  <c r="B279" i="5"/>
  <c r="V279" i="5"/>
  <c r="E279" i="5"/>
  <c r="X279" i="5" s="1"/>
  <c r="B280" i="5"/>
  <c r="V280" i="5"/>
  <c r="E280" i="5"/>
  <c r="X280" i="5" s="1"/>
  <c r="B281" i="5"/>
  <c r="V281" i="5"/>
  <c r="E281" i="5"/>
  <c r="X281" i="5" s="1"/>
  <c r="B282" i="5"/>
  <c r="V282" i="5"/>
  <c r="E282" i="5"/>
  <c r="B283" i="5"/>
  <c r="V283" i="5"/>
  <c r="E283" i="5"/>
  <c r="X283" i="5" s="1"/>
  <c r="B284" i="5"/>
  <c r="V284" i="5"/>
  <c r="E284" i="5"/>
  <c r="X284" i="5" s="1"/>
  <c r="B285" i="5"/>
  <c r="V285" i="5"/>
  <c r="E285" i="5"/>
  <c r="X285" i="5" s="1"/>
  <c r="B286" i="5"/>
  <c r="V286" i="5"/>
  <c r="E286" i="5"/>
  <c r="B287" i="5"/>
  <c r="V287" i="5"/>
  <c r="E287" i="5"/>
  <c r="X287" i="5" s="1"/>
  <c r="B288" i="5"/>
  <c r="V288" i="5"/>
  <c r="E288" i="5"/>
  <c r="X288" i="5" s="1"/>
  <c r="V289" i="5"/>
  <c r="E289" i="5"/>
  <c r="V290" i="5"/>
  <c r="E290" i="5"/>
  <c r="X290" i="5" s="1"/>
  <c r="B291" i="5"/>
  <c r="V291" i="5"/>
  <c r="E291" i="5"/>
  <c r="X291" i="5" s="1"/>
  <c r="B292" i="5"/>
  <c r="V292" i="5"/>
  <c r="E292" i="5"/>
  <c r="X292" i="5" s="1"/>
  <c r="B293" i="5"/>
  <c r="V293" i="5"/>
  <c r="E293" i="5"/>
  <c r="X293" i="5" s="1"/>
  <c r="B294" i="5"/>
  <c r="V294" i="5"/>
  <c r="E294" i="5"/>
  <c r="X294" i="5" s="1"/>
  <c r="B295" i="5"/>
  <c r="V295" i="5"/>
  <c r="E295" i="5"/>
  <c r="X295" i="5" s="1"/>
  <c r="B296" i="5"/>
  <c r="V296" i="5"/>
  <c r="E296" i="5"/>
  <c r="B297" i="5"/>
  <c r="V297" i="5"/>
  <c r="E297" i="5"/>
  <c r="X297" i="5" s="1"/>
  <c r="B298" i="5"/>
  <c r="V298" i="5"/>
  <c r="E298" i="5"/>
  <c r="X298" i="5" s="1"/>
  <c r="B299" i="5"/>
  <c r="V299" i="5"/>
  <c r="E299" i="5"/>
  <c r="X299" i="5" s="1"/>
  <c r="B300" i="5"/>
  <c r="V300" i="5"/>
  <c r="E300" i="5"/>
  <c r="B301" i="5"/>
  <c r="V301" i="5"/>
  <c r="E301" i="5"/>
  <c r="X301" i="5" s="1"/>
  <c r="B302" i="5"/>
  <c r="V302" i="5"/>
  <c r="E302" i="5"/>
  <c r="X302" i="5" s="1"/>
  <c r="B303" i="5"/>
  <c r="V303" i="5"/>
  <c r="E303" i="5"/>
  <c r="X303" i="5" s="1"/>
  <c r="B304" i="5"/>
  <c r="V304" i="5"/>
  <c r="E304" i="5"/>
  <c r="B305" i="5"/>
  <c r="V305" i="5"/>
  <c r="E305" i="5"/>
  <c r="X305" i="5" s="1"/>
  <c r="B306" i="5"/>
  <c r="V306" i="5"/>
  <c r="E306" i="5"/>
  <c r="X306" i="5" s="1"/>
  <c r="B307" i="5"/>
  <c r="V307" i="5"/>
  <c r="E307" i="5"/>
  <c r="X307" i="5" s="1"/>
  <c r="B308" i="5"/>
  <c r="V308" i="5"/>
  <c r="E308" i="5"/>
  <c r="X308" i="5" s="1"/>
  <c r="B309" i="5"/>
  <c r="V309" i="5"/>
  <c r="E309" i="5"/>
  <c r="X309" i="5" s="1"/>
  <c r="B310" i="5"/>
  <c r="V310" i="5"/>
  <c r="E310" i="5"/>
  <c r="X310" i="5" s="1"/>
  <c r="B311" i="5"/>
  <c r="V311" i="5"/>
  <c r="E311" i="5"/>
  <c r="X311" i="5" s="1"/>
  <c r="B312" i="5"/>
  <c r="V312" i="5"/>
  <c r="E312" i="5"/>
  <c r="B313" i="5"/>
  <c r="V313" i="5"/>
  <c r="E313" i="5"/>
  <c r="X313" i="5" s="1"/>
  <c r="B314" i="5"/>
  <c r="V314" i="5"/>
  <c r="E314" i="5"/>
  <c r="X314" i="5" s="1"/>
  <c r="B315" i="5"/>
  <c r="V315" i="5"/>
  <c r="E315" i="5"/>
  <c r="X315" i="5" s="1"/>
  <c r="B316" i="5"/>
  <c r="V316" i="5"/>
  <c r="E316" i="5"/>
  <c r="B317" i="5"/>
  <c r="V317" i="5"/>
  <c r="E317" i="5"/>
  <c r="X317" i="5" s="1"/>
  <c r="B318" i="5"/>
  <c r="V318" i="5"/>
  <c r="E318" i="5"/>
  <c r="X318" i="5" s="1"/>
  <c r="B319" i="5"/>
  <c r="V319" i="5"/>
  <c r="E319" i="5"/>
  <c r="X319" i="5" s="1"/>
  <c r="B320" i="5"/>
  <c r="V320" i="5"/>
  <c r="E320" i="5"/>
  <c r="B321" i="5"/>
  <c r="V321" i="5"/>
  <c r="E321" i="5"/>
  <c r="X321" i="5" s="1"/>
  <c r="B322" i="5"/>
  <c r="V322" i="5"/>
  <c r="E322" i="5"/>
  <c r="X322" i="5" s="1"/>
  <c r="B323" i="5"/>
  <c r="V323" i="5"/>
  <c r="E323" i="5"/>
  <c r="X323" i="5" s="1"/>
  <c r="B324" i="5"/>
  <c r="V324" i="5"/>
  <c r="E324" i="5"/>
  <c r="X324" i="5" s="1"/>
  <c r="B325" i="5"/>
  <c r="V325" i="5"/>
  <c r="E325" i="5"/>
  <c r="X325" i="5" s="1"/>
  <c r="B326" i="5"/>
  <c r="V326" i="5"/>
  <c r="E326" i="5"/>
  <c r="X326" i="5" s="1"/>
  <c r="B327" i="5"/>
  <c r="V327" i="5"/>
  <c r="E327" i="5"/>
  <c r="X327" i="5" s="1"/>
  <c r="B328" i="5"/>
  <c r="V328" i="5"/>
  <c r="E328" i="5"/>
  <c r="B329" i="5"/>
  <c r="V329" i="5"/>
  <c r="E329" i="5"/>
  <c r="X329" i="5" s="1"/>
  <c r="B330" i="5"/>
  <c r="V330" i="5"/>
  <c r="E330" i="5"/>
  <c r="X330" i="5" s="1"/>
  <c r="B331" i="5"/>
  <c r="V331" i="5"/>
  <c r="E331" i="5"/>
  <c r="X331" i="5" s="1"/>
  <c r="B332" i="5"/>
  <c r="V332" i="5"/>
  <c r="E332" i="5"/>
  <c r="B333" i="5"/>
  <c r="V333" i="5"/>
  <c r="E333" i="5"/>
  <c r="X333" i="5" s="1"/>
  <c r="B334" i="5"/>
  <c r="V334" i="5"/>
  <c r="E334" i="5"/>
  <c r="X334" i="5" s="1"/>
  <c r="B335" i="5"/>
  <c r="V335" i="5"/>
  <c r="E335" i="5"/>
  <c r="X335" i="5" s="1"/>
  <c r="B336" i="5"/>
  <c r="V336" i="5"/>
  <c r="E336" i="5"/>
  <c r="B337" i="5"/>
  <c r="V337" i="5"/>
  <c r="E337" i="5"/>
  <c r="B338" i="5"/>
  <c r="V338" i="5"/>
  <c r="E338" i="5"/>
  <c r="X338" i="5" s="1"/>
  <c r="B339" i="5"/>
  <c r="V339" i="5"/>
  <c r="E339" i="5"/>
  <c r="X339" i="5" s="1"/>
  <c r="B340" i="5"/>
  <c r="V340" i="5"/>
  <c r="E340" i="5"/>
  <c r="X340" i="5" s="1"/>
  <c r="B341" i="5"/>
  <c r="V341" i="5"/>
  <c r="E341" i="5"/>
  <c r="X341" i="5" s="1"/>
  <c r="B342" i="5"/>
  <c r="V342" i="5"/>
  <c r="E342" i="5"/>
  <c r="X342" i="5" s="1"/>
  <c r="B343" i="5"/>
  <c r="V343" i="5"/>
  <c r="E343" i="5"/>
  <c r="X343" i="5" s="1"/>
  <c r="B344" i="5"/>
  <c r="V344" i="5"/>
  <c r="E344" i="5"/>
  <c r="B345" i="5"/>
  <c r="V345" i="5"/>
  <c r="E345" i="5"/>
  <c r="X345" i="5" s="1"/>
  <c r="B346" i="5"/>
  <c r="V346" i="5"/>
  <c r="E346" i="5"/>
  <c r="X346" i="5" s="1"/>
  <c r="V347" i="5"/>
  <c r="E347" i="5"/>
  <c r="V348" i="5"/>
  <c r="E348" i="5"/>
  <c r="X348" i="5" s="1"/>
  <c r="B349" i="5"/>
  <c r="V349" i="5"/>
  <c r="E349" i="5"/>
  <c r="X349" i="5" s="1"/>
  <c r="B350" i="5"/>
  <c r="V350" i="5"/>
  <c r="E350" i="5"/>
  <c r="B351" i="5"/>
  <c r="V351" i="5"/>
  <c r="E351" i="5"/>
  <c r="X351" i="5" s="1"/>
  <c r="B352" i="5"/>
  <c r="V352" i="5"/>
  <c r="E352" i="5"/>
  <c r="X352" i="5" s="1"/>
  <c r="B353" i="5"/>
  <c r="V353" i="5"/>
  <c r="E353" i="5"/>
  <c r="X353" i="5" s="1"/>
  <c r="B354" i="5"/>
  <c r="V354" i="5"/>
  <c r="E354" i="5"/>
  <c r="B355" i="5"/>
  <c r="V355" i="5"/>
  <c r="E355" i="5"/>
  <c r="X355" i="5" s="1"/>
  <c r="B356" i="5"/>
  <c r="V356" i="5"/>
  <c r="E356" i="5"/>
  <c r="X356" i="5" s="1"/>
  <c r="B357" i="5"/>
  <c r="V357" i="5"/>
  <c r="E357" i="5"/>
  <c r="X357" i="5" s="1"/>
  <c r="B358" i="5"/>
  <c r="V358" i="5"/>
  <c r="E358" i="5"/>
  <c r="B359" i="5"/>
  <c r="V359" i="5"/>
  <c r="E359" i="5"/>
  <c r="X359" i="5" s="1"/>
  <c r="B360" i="5"/>
  <c r="V360" i="5"/>
  <c r="E360" i="5"/>
  <c r="X360" i="5" s="1"/>
  <c r="B361" i="5"/>
  <c r="V361" i="5"/>
  <c r="E361" i="5"/>
  <c r="X361" i="5" s="1"/>
  <c r="B362" i="5"/>
  <c r="V362" i="5"/>
  <c r="E362" i="5"/>
  <c r="B363" i="5"/>
  <c r="V363" i="5"/>
  <c r="E363" i="5"/>
  <c r="X363" i="5" s="1"/>
  <c r="B364" i="5"/>
  <c r="V364" i="5"/>
  <c r="E364" i="5"/>
  <c r="X364" i="5" s="1"/>
  <c r="B365" i="5"/>
  <c r="V365" i="5"/>
  <c r="E365" i="5"/>
  <c r="X365" i="5" s="1"/>
  <c r="B366" i="5"/>
  <c r="V366" i="5"/>
  <c r="E366" i="5"/>
  <c r="B367" i="5"/>
  <c r="V367" i="5"/>
  <c r="E367" i="5"/>
  <c r="X367" i="5" s="1"/>
  <c r="B368" i="5"/>
  <c r="V368" i="5"/>
  <c r="E368" i="5"/>
  <c r="X368" i="5" s="1"/>
  <c r="B369" i="5"/>
  <c r="V369" i="5"/>
  <c r="E369" i="5"/>
  <c r="X369" i="5" s="1"/>
  <c r="B370" i="5"/>
  <c r="V370" i="5"/>
  <c r="E370" i="5"/>
  <c r="B371" i="5"/>
  <c r="V371" i="5"/>
  <c r="E371" i="5"/>
  <c r="X371" i="5" s="1"/>
  <c r="B372" i="5"/>
  <c r="V372" i="5"/>
  <c r="E372" i="5"/>
  <c r="X372" i="5" s="1"/>
  <c r="B373" i="5"/>
  <c r="V373" i="5"/>
  <c r="E373" i="5"/>
  <c r="X373" i="5" s="1"/>
  <c r="B374" i="5"/>
  <c r="V374" i="5"/>
  <c r="E374" i="5"/>
  <c r="B375" i="5"/>
  <c r="V375" i="5"/>
  <c r="E375" i="5"/>
  <c r="X375" i="5" s="1"/>
  <c r="B376" i="5"/>
  <c r="V376" i="5"/>
  <c r="E376" i="5"/>
  <c r="X376" i="5" s="1"/>
  <c r="B377" i="5"/>
  <c r="V377" i="5"/>
  <c r="E377" i="5"/>
  <c r="X377" i="5" s="1"/>
  <c r="B378" i="5"/>
  <c r="V378" i="5"/>
  <c r="E378" i="5"/>
  <c r="B379" i="5"/>
  <c r="V379" i="5"/>
  <c r="E379" i="5"/>
  <c r="X379" i="5" s="1"/>
  <c r="B380" i="5"/>
  <c r="V380" i="5"/>
  <c r="E380" i="5"/>
  <c r="X380" i="5" s="1"/>
  <c r="B381" i="5"/>
  <c r="V381" i="5"/>
  <c r="E381" i="5"/>
  <c r="X381" i="5" s="1"/>
  <c r="B382" i="5"/>
  <c r="V382" i="5"/>
  <c r="E382" i="5"/>
  <c r="B383" i="5"/>
  <c r="V383" i="5"/>
  <c r="E383" i="5"/>
  <c r="X383" i="5" s="1"/>
  <c r="B384" i="5"/>
  <c r="V384" i="5"/>
  <c r="E384" i="5"/>
  <c r="X384" i="5" s="1"/>
  <c r="B385" i="5"/>
  <c r="V385" i="5"/>
  <c r="E385" i="5"/>
  <c r="X385" i="5" s="1"/>
  <c r="B386" i="5"/>
  <c r="V386" i="5"/>
  <c r="E386" i="5"/>
  <c r="B387" i="5"/>
  <c r="V387" i="5"/>
  <c r="E387" i="5"/>
  <c r="X387" i="5" s="1"/>
  <c r="B388" i="5"/>
  <c r="V388" i="5"/>
  <c r="E388" i="5"/>
  <c r="X388" i="5" s="1"/>
  <c r="B389" i="5"/>
  <c r="V389" i="5"/>
  <c r="E389" i="5"/>
  <c r="X389" i="5" s="1"/>
  <c r="B390" i="5"/>
  <c r="V390" i="5"/>
  <c r="E390" i="5"/>
  <c r="B391" i="5"/>
  <c r="V391" i="5"/>
  <c r="E391" i="5"/>
  <c r="X391" i="5" s="1"/>
  <c r="B392" i="5"/>
  <c r="V392" i="5"/>
  <c r="E392" i="5"/>
  <c r="X392" i="5" s="1"/>
  <c r="B393" i="5"/>
  <c r="V393" i="5"/>
  <c r="E393" i="5"/>
  <c r="X393" i="5" s="1"/>
  <c r="V394" i="5"/>
  <c r="E394" i="5"/>
  <c r="X394" i="5" s="1"/>
  <c r="V395" i="5"/>
  <c r="E395" i="5"/>
  <c r="X395" i="5" s="1"/>
  <c r="B396" i="5"/>
  <c r="V396" i="5"/>
  <c r="E396" i="5"/>
  <c r="B397" i="5"/>
  <c r="V397" i="5"/>
  <c r="E397" i="5"/>
  <c r="X397" i="5" s="1"/>
  <c r="B398" i="5"/>
  <c r="V398" i="5"/>
  <c r="E398" i="5"/>
  <c r="X398" i="5" s="1"/>
  <c r="V399" i="5"/>
  <c r="E399" i="5"/>
  <c r="V400" i="5"/>
  <c r="E400" i="5"/>
  <c r="X400" i="5" s="1"/>
  <c r="V401" i="5"/>
  <c r="E401" i="5"/>
  <c r="V402" i="5"/>
  <c r="E402" i="5"/>
  <c r="X402" i="5" s="1"/>
  <c r="V403" i="5"/>
  <c r="E403" i="5"/>
  <c r="V404" i="5"/>
  <c r="E404" i="5"/>
  <c r="X404" i="5" s="1"/>
  <c r="V405" i="5"/>
  <c r="E405" i="5"/>
  <c r="V406" i="5"/>
  <c r="E406" i="5"/>
  <c r="X406" i="5" s="1"/>
  <c r="V407" i="5"/>
  <c r="E407" i="5"/>
  <c r="V408" i="5"/>
  <c r="E408" i="5"/>
  <c r="X408" i="5" s="1"/>
  <c r="V409" i="5"/>
  <c r="E409" i="5"/>
  <c r="V410" i="5"/>
  <c r="E410" i="5"/>
  <c r="X410" i="5" s="1"/>
  <c r="V411" i="5"/>
  <c r="E411" i="5"/>
  <c r="V412" i="5"/>
  <c r="E412" i="5"/>
  <c r="X412" i="5" s="1"/>
  <c r="V413" i="5"/>
  <c r="E413" i="5"/>
  <c r="V414" i="5"/>
  <c r="E414" i="5"/>
  <c r="X414" i="5" s="1"/>
  <c r="V415" i="5"/>
  <c r="E415" i="5"/>
  <c r="V416" i="5"/>
  <c r="E416" i="5"/>
  <c r="X416" i="5" s="1"/>
  <c r="V417" i="5"/>
  <c r="E417" i="5"/>
  <c r="V418" i="5"/>
  <c r="E418" i="5"/>
  <c r="X418" i="5" s="1"/>
  <c r="V419" i="5"/>
  <c r="E419" i="5"/>
  <c r="V420" i="5"/>
  <c r="E420" i="5"/>
  <c r="X420" i="5" s="1"/>
  <c r="V421" i="5"/>
  <c r="E421" i="5"/>
  <c r="V422" i="5"/>
  <c r="E422" i="5"/>
  <c r="X422" i="5" s="1"/>
  <c r="V423" i="5"/>
  <c r="E423" i="5"/>
  <c r="V424" i="5"/>
  <c r="E424" i="5"/>
  <c r="X424" i="5" s="1"/>
  <c r="V425" i="5"/>
  <c r="E425" i="5"/>
  <c r="V426" i="5"/>
  <c r="E426" i="5"/>
  <c r="X426" i="5" s="1"/>
  <c r="V427" i="5"/>
  <c r="E427" i="5"/>
  <c r="V428" i="5"/>
  <c r="E428" i="5"/>
  <c r="X428" i="5" s="1"/>
  <c r="V429" i="5"/>
  <c r="E429" i="5"/>
  <c r="V430" i="5"/>
  <c r="E430" i="5"/>
  <c r="X430" i="5" s="1"/>
  <c r="V431" i="5"/>
  <c r="E431" i="5"/>
  <c r="V432" i="5"/>
  <c r="E432" i="5"/>
  <c r="X432" i="5" s="1"/>
  <c r="V433" i="5"/>
  <c r="E433" i="5"/>
  <c r="V434" i="5"/>
  <c r="E434" i="5"/>
  <c r="X434" i="5" s="1"/>
  <c r="V435" i="5"/>
  <c r="E435" i="5"/>
  <c r="V436" i="5"/>
  <c r="E436" i="5"/>
  <c r="X436" i="5" s="1"/>
  <c r="V437" i="5"/>
  <c r="E437" i="5"/>
  <c r="V438" i="5"/>
  <c r="E438" i="5"/>
  <c r="X438" i="5" s="1"/>
  <c r="V439" i="5"/>
  <c r="E439" i="5"/>
  <c r="V440" i="5"/>
  <c r="E440" i="5"/>
  <c r="X440" i="5" s="1"/>
  <c r="V441" i="5"/>
  <c r="E441" i="5"/>
  <c r="V442" i="5"/>
  <c r="E442" i="5"/>
  <c r="X442" i="5" s="1"/>
  <c r="V443" i="5"/>
  <c r="E443" i="5"/>
  <c r="V444" i="5"/>
  <c r="E444" i="5"/>
  <c r="X444" i="5" s="1"/>
  <c r="V445" i="5"/>
  <c r="E445" i="5"/>
  <c r="V446" i="5"/>
  <c r="E446" i="5"/>
  <c r="X446" i="5" s="1"/>
  <c r="V447" i="5"/>
  <c r="E447" i="5"/>
  <c r="V448" i="5"/>
  <c r="E448" i="5"/>
  <c r="X448" i="5" s="1"/>
  <c r="V449" i="5"/>
  <c r="E449" i="5"/>
  <c r="V450" i="5"/>
  <c r="E450" i="5"/>
  <c r="X450" i="5" s="1"/>
  <c r="V451" i="5"/>
  <c r="E451" i="5"/>
  <c r="V452" i="5"/>
  <c r="E452" i="5"/>
  <c r="X452" i="5" s="1"/>
  <c r="V453" i="5"/>
  <c r="E453" i="5"/>
  <c r="V454" i="5"/>
  <c r="E454" i="5"/>
  <c r="X454" i="5" s="1"/>
  <c r="V455" i="5"/>
  <c r="E455" i="5"/>
  <c r="V456" i="5"/>
  <c r="E456" i="5"/>
  <c r="X456" i="5" s="1"/>
  <c r="V457" i="5"/>
  <c r="E457" i="5"/>
  <c r="V458" i="5"/>
  <c r="E458" i="5"/>
  <c r="X458" i="5" s="1"/>
  <c r="V459" i="5"/>
  <c r="E459" i="5"/>
  <c r="V460" i="5"/>
  <c r="E460" i="5"/>
  <c r="X460" i="5" s="1"/>
  <c r="V461" i="5"/>
  <c r="E461" i="5"/>
  <c r="V462" i="5"/>
  <c r="E462" i="5"/>
  <c r="X462" i="5" s="1"/>
  <c r="V463" i="5"/>
  <c r="E463" i="5"/>
  <c r="V464" i="5"/>
  <c r="E464" i="5"/>
  <c r="X464" i="5" s="1"/>
  <c r="V465" i="5"/>
  <c r="E465" i="5"/>
  <c r="V466" i="5"/>
  <c r="E466" i="5"/>
  <c r="X466" i="5" s="1"/>
  <c r="V467" i="5"/>
  <c r="E467" i="5"/>
  <c r="V468" i="5"/>
  <c r="E468" i="5"/>
  <c r="X468" i="5" s="1"/>
  <c r="V469" i="5"/>
  <c r="E469" i="5"/>
  <c r="V470" i="5"/>
  <c r="E470" i="5"/>
  <c r="X470" i="5" s="1"/>
  <c r="V471" i="5"/>
  <c r="E471" i="5"/>
  <c r="V472" i="5"/>
  <c r="E472" i="5"/>
  <c r="X472" i="5" s="1"/>
  <c r="V473" i="5"/>
  <c r="E473" i="5"/>
  <c r="V474" i="5"/>
  <c r="E474" i="5"/>
  <c r="X474" i="5" s="1"/>
  <c r="V475" i="5"/>
  <c r="E475" i="5"/>
  <c r="V476" i="5"/>
  <c r="E476" i="5"/>
  <c r="X476" i="5" s="1"/>
  <c r="V477" i="5"/>
  <c r="E477" i="5"/>
  <c r="V478" i="5"/>
  <c r="E478" i="5"/>
  <c r="X478" i="5" s="1"/>
  <c r="V479" i="5"/>
  <c r="E479" i="5"/>
  <c r="V480" i="5"/>
  <c r="E480" i="5"/>
  <c r="X480" i="5" s="1"/>
  <c r="V481" i="5"/>
  <c r="E481" i="5"/>
  <c r="V482" i="5"/>
  <c r="E482" i="5"/>
  <c r="X482" i="5" s="1"/>
  <c r="V483" i="5"/>
  <c r="E483" i="5"/>
  <c r="V484" i="5"/>
  <c r="E484" i="5"/>
  <c r="X484" i="5" s="1"/>
  <c r="V485" i="5"/>
  <c r="E485" i="5"/>
  <c r="V486" i="5"/>
  <c r="E486" i="5"/>
  <c r="X486" i="5" s="1"/>
  <c r="V487" i="5"/>
  <c r="E487" i="5"/>
  <c r="V488" i="5"/>
  <c r="E488" i="5"/>
  <c r="X488" i="5" s="1"/>
  <c r="V489" i="5"/>
  <c r="E489" i="5"/>
  <c r="V490" i="5"/>
  <c r="E490" i="5"/>
  <c r="X490" i="5" s="1"/>
  <c r="V491" i="5"/>
  <c r="E491" i="5"/>
  <c r="V492" i="5"/>
  <c r="E492" i="5"/>
  <c r="X492" i="5" s="1"/>
  <c r="V493" i="5"/>
  <c r="E493" i="5"/>
  <c r="V494" i="5"/>
  <c r="E494" i="5"/>
  <c r="X494" i="5" s="1"/>
  <c r="V495" i="5"/>
  <c r="E495" i="5"/>
  <c r="V496" i="5"/>
  <c r="E496" i="5"/>
  <c r="X496" i="5" s="1"/>
  <c r="V497" i="5"/>
  <c r="E497" i="5"/>
  <c r="V498" i="5"/>
  <c r="E498" i="5"/>
  <c r="X498" i="5" s="1"/>
  <c r="V499" i="5"/>
  <c r="E499" i="5"/>
  <c r="V500" i="5"/>
  <c r="E500" i="5"/>
  <c r="X500" i="5" s="1"/>
  <c r="V501" i="5"/>
  <c r="E501" i="5"/>
  <c r="V502" i="5"/>
  <c r="E502" i="5"/>
  <c r="X502" i="5" s="1"/>
  <c r="V503" i="5"/>
  <c r="E503" i="5"/>
  <c r="V504" i="5"/>
  <c r="E504" i="5"/>
  <c r="X504" i="5" s="1"/>
  <c r="V505" i="5"/>
  <c r="E505" i="5"/>
  <c r="V506" i="5"/>
  <c r="E506" i="5"/>
  <c r="X506" i="5" s="1"/>
  <c r="V507" i="5"/>
  <c r="E507" i="5"/>
  <c r="V508" i="5"/>
  <c r="E508" i="5"/>
  <c r="X508" i="5" s="1"/>
  <c r="V509" i="5"/>
  <c r="E509" i="5"/>
  <c r="V510" i="5"/>
  <c r="E510" i="5"/>
  <c r="X510" i="5" s="1"/>
  <c r="V511" i="5"/>
  <c r="E511" i="5"/>
  <c r="V512" i="5"/>
  <c r="E512" i="5"/>
  <c r="X512" i="5" s="1"/>
  <c r="V513" i="5"/>
  <c r="E513" i="5"/>
  <c r="V514" i="5"/>
  <c r="E514" i="5"/>
  <c r="X514" i="5" s="1"/>
  <c r="V515" i="5"/>
  <c r="E515" i="5"/>
  <c r="V516" i="5"/>
  <c r="E516" i="5"/>
  <c r="X516" i="5" s="1"/>
  <c r="V517" i="5"/>
  <c r="E517" i="5"/>
  <c r="V518" i="5"/>
  <c r="E518" i="5"/>
  <c r="X518" i="5" s="1"/>
  <c r="V519" i="5"/>
  <c r="E519" i="5"/>
  <c r="V520" i="5"/>
  <c r="E520" i="5"/>
  <c r="X520" i="5" s="1"/>
  <c r="V521" i="5"/>
  <c r="E521" i="5"/>
  <c r="V522" i="5"/>
  <c r="E522" i="5"/>
  <c r="X522" i="5" s="1"/>
  <c r="V523" i="5"/>
  <c r="E523" i="5"/>
  <c r="V524" i="5"/>
  <c r="E524" i="5"/>
  <c r="X524" i="5" s="1"/>
  <c r="V525" i="5"/>
  <c r="E525" i="5"/>
  <c r="V526" i="5"/>
  <c r="E526" i="5"/>
  <c r="X526" i="5" s="1"/>
  <c r="V527" i="5"/>
  <c r="E527" i="5"/>
  <c r="V528" i="5"/>
  <c r="E528" i="5"/>
  <c r="X528" i="5" s="1"/>
  <c r="V529" i="5"/>
  <c r="E529" i="5"/>
  <c r="V530" i="5"/>
  <c r="E530" i="5"/>
  <c r="X530" i="5" s="1"/>
  <c r="V531" i="5"/>
  <c r="E531" i="5"/>
  <c r="V532" i="5"/>
  <c r="E532" i="5"/>
  <c r="X532" i="5" s="1"/>
  <c r="V533" i="5"/>
  <c r="E533" i="5"/>
  <c r="V534" i="5"/>
  <c r="E534" i="5"/>
  <c r="X534" i="5" s="1"/>
  <c r="V535" i="5"/>
  <c r="E535" i="5"/>
  <c r="V536" i="5"/>
  <c r="E536" i="5"/>
  <c r="X536" i="5" s="1"/>
  <c r="V537" i="5"/>
  <c r="E537" i="5"/>
  <c r="V538" i="5"/>
  <c r="E538" i="5"/>
  <c r="X538" i="5" s="1"/>
  <c r="V539" i="5"/>
  <c r="E539" i="5"/>
  <c r="V540" i="5"/>
  <c r="E540" i="5"/>
  <c r="X540" i="5" s="1"/>
  <c r="V541" i="5"/>
  <c r="E541" i="5"/>
  <c r="V542" i="5"/>
  <c r="E542" i="5"/>
  <c r="X542" i="5" s="1"/>
  <c r="V543" i="5"/>
  <c r="E543" i="5"/>
  <c r="V544" i="5"/>
  <c r="E544" i="5"/>
  <c r="X544" i="5" s="1"/>
  <c r="V545" i="5"/>
  <c r="E545" i="5"/>
  <c r="V546" i="5"/>
  <c r="E546" i="5"/>
  <c r="X546" i="5" s="1"/>
  <c r="V547" i="5"/>
  <c r="E547" i="5"/>
  <c r="V548" i="5"/>
  <c r="E548" i="5"/>
  <c r="X548" i="5" s="1"/>
  <c r="V549" i="5"/>
  <c r="E549" i="5"/>
  <c r="V550" i="5"/>
  <c r="E550" i="5"/>
  <c r="X550" i="5" s="1"/>
  <c r="V551" i="5"/>
  <c r="E551" i="5"/>
  <c r="V552" i="5"/>
  <c r="E552" i="5"/>
  <c r="X552" i="5" s="1"/>
  <c r="V553" i="5"/>
  <c r="E553" i="5"/>
  <c r="V554" i="5"/>
  <c r="E554" i="5"/>
  <c r="X554" i="5" s="1"/>
  <c r="V555" i="5"/>
  <c r="E555" i="5"/>
  <c r="V556" i="5"/>
  <c r="E556" i="5"/>
  <c r="X556" i="5" s="1"/>
  <c r="V557" i="5"/>
  <c r="E557" i="5"/>
  <c r="V558" i="5"/>
  <c r="E558" i="5"/>
  <c r="X558" i="5" s="1"/>
  <c r="V559" i="5"/>
  <c r="E559" i="5"/>
  <c r="V560" i="5"/>
  <c r="E560" i="5"/>
  <c r="X560" i="5" s="1"/>
  <c r="V561" i="5"/>
  <c r="E561" i="5"/>
  <c r="V562" i="5"/>
  <c r="E562" i="5"/>
  <c r="X562" i="5" s="1"/>
  <c r="V563" i="5"/>
  <c r="E563" i="5"/>
  <c r="V564" i="5"/>
  <c r="E564" i="5"/>
  <c r="X564" i="5" s="1"/>
  <c r="V565" i="5"/>
  <c r="E565" i="5"/>
  <c r="V566" i="5"/>
  <c r="E566" i="5"/>
  <c r="X566" i="5" s="1"/>
  <c r="V567" i="5"/>
  <c r="E567" i="5"/>
  <c r="V568" i="5"/>
  <c r="E568" i="5"/>
  <c r="X568" i="5" s="1"/>
  <c r="V569" i="5"/>
  <c r="E569" i="5"/>
  <c r="V570" i="5"/>
  <c r="E570" i="5"/>
  <c r="X570" i="5" s="1"/>
  <c r="V571" i="5"/>
  <c r="E571" i="5"/>
  <c r="V572" i="5"/>
  <c r="E572" i="5"/>
  <c r="X572" i="5" s="1"/>
  <c r="V573" i="5"/>
  <c r="E573" i="5"/>
  <c r="V574" i="5"/>
  <c r="E574" i="5"/>
  <c r="X574" i="5" s="1"/>
  <c r="V575" i="5"/>
  <c r="E575" i="5"/>
  <c r="V576" i="5"/>
  <c r="E576" i="5"/>
  <c r="X576" i="5" s="1"/>
  <c r="V577" i="5"/>
  <c r="E577" i="5"/>
  <c r="V578" i="5"/>
  <c r="E578" i="5"/>
  <c r="X578" i="5" s="1"/>
  <c r="V579" i="5"/>
  <c r="E579" i="5"/>
  <c r="V580" i="5"/>
  <c r="E580" i="5"/>
  <c r="X580" i="5" s="1"/>
  <c r="V581" i="5"/>
  <c r="E581" i="5"/>
  <c r="V582" i="5"/>
  <c r="E582" i="5"/>
  <c r="X582" i="5" s="1"/>
  <c r="V583" i="5"/>
  <c r="E583" i="5"/>
  <c r="V584" i="5"/>
  <c r="E584" i="5"/>
  <c r="X584" i="5" s="1"/>
  <c r="V585" i="5"/>
  <c r="E585" i="5"/>
  <c r="V586" i="5"/>
  <c r="E586" i="5"/>
  <c r="X586" i="5" s="1"/>
  <c r="V587" i="5"/>
  <c r="E587" i="5"/>
  <c r="V588" i="5"/>
  <c r="E588" i="5"/>
  <c r="X588" i="5" s="1"/>
  <c r="V589" i="5"/>
  <c r="E589" i="5"/>
  <c r="V590" i="5"/>
  <c r="E590" i="5"/>
  <c r="X590" i="5" s="1"/>
  <c r="V591" i="5"/>
  <c r="E591" i="5"/>
  <c r="V592" i="5"/>
  <c r="E592" i="5"/>
  <c r="X592" i="5" s="1"/>
  <c r="V593" i="5"/>
  <c r="E593" i="5"/>
  <c r="V594" i="5"/>
  <c r="E594" i="5"/>
  <c r="X594" i="5" s="1"/>
  <c r="V595" i="5"/>
  <c r="E595" i="5"/>
  <c r="V596" i="5"/>
  <c r="E596" i="5"/>
  <c r="X596" i="5" s="1"/>
  <c r="V597" i="5"/>
  <c r="E597" i="5"/>
  <c r="V598" i="5"/>
  <c r="E598" i="5"/>
  <c r="X598" i="5" s="1"/>
  <c r="V599" i="5"/>
  <c r="E599" i="5"/>
  <c r="V600" i="5"/>
  <c r="E600" i="5"/>
  <c r="X600" i="5" s="1"/>
  <c r="V601" i="5"/>
  <c r="E601" i="5"/>
  <c r="V602" i="5"/>
  <c r="E602" i="5"/>
  <c r="X602" i="5" s="1"/>
  <c r="V603" i="5"/>
  <c r="E603" i="5"/>
  <c r="V604" i="5"/>
  <c r="E604" i="5"/>
  <c r="X604" i="5" s="1"/>
  <c r="V605" i="5"/>
  <c r="E605" i="5"/>
  <c r="V606" i="5"/>
  <c r="E606" i="5"/>
  <c r="X606" i="5" s="1"/>
  <c r="V607" i="5"/>
  <c r="E607" i="5"/>
  <c r="V608" i="5"/>
  <c r="E608" i="5"/>
  <c r="X608" i="5" s="1"/>
  <c r="V609" i="5"/>
  <c r="E609" i="5"/>
  <c r="V610" i="5"/>
  <c r="E610" i="5"/>
  <c r="X610" i="5" s="1"/>
  <c r="V611" i="5"/>
  <c r="E611" i="5"/>
  <c r="V612" i="5"/>
  <c r="E612" i="5"/>
  <c r="X612" i="5" s="1"/>
  <c r="V613" i="5"/>
  <c r="E613" i="5"/>
  <c r="V614" i="5"/>
  <c r="E614" i="5"/>
  <c r="X614" i="5" s="1"/>
  <c r="V615" i="5"/>
  <c r="E615" i="5"/>
  <c r="V616" i="5"/>
  <c r="E616" i="5"/>
  <c r="X616" i="5" s="1"/>
  <c r="V617" i="5"/>
  <c r="E617" i="5"/>
  <c r="V618" i="5"/>
  <c r="E618" i="5"/>
  <c r="X618" i="5" s="1"/>
  <c r="V619" i="5"/>
  <c r="E619" i="5"/>
  <c r="V620" i="5"/>
  <c r="E620" i="5"/>
  <c r="X620" i="5" s="1"/>
  <c r="V621" i="5"/>
  <c r="E621" i="5"/>
  <c r="V622" i="5"/>
  <c r="E622" i="5"/>
  <c r="X622" i="5" s="1"/>
  <c r="V623" i="5"/>
  <c r="E623" i="5"/>
  <c r="V624" i="5"/>
  <c r="E624" i="5"/>
  <c r="X624" i="5" s="1"/>
  <c r="V625" i="5"/>
  <c r="E625" i="5"/>
  <c r="V626" i="5"/>
  <c r="E626" i="5"/>
  <c r="X626" i="5" s="1"/>
  <c r="V627" i="5"/>
  <c r="E627" i="5"/>
  <c r="V628" i="5"/>
  <c r="E628" i="5"/>
  <c r="X628" i="5" s="1"/>
  <c r="V629" i="5"/>
  <c r="E629" i="5"/>
  <c r="V630" i="5"/>
  <c r="E630" i="5"/>
  <c r="X630" i="5" s="1"/>
  <c r="V631" i="5"/>
  <c r="E631" i="5"/>
  <c r="V632" i="5"/>
  <c r="E632" i="5"/>
  <c r="X632" i="5" s="1"/>
  <c r="V633" i="5"/>
  <c r="E633" i="5"/>
  <c r="V634" i="5"/>
  <c r="E634" i="5"/>
  <c r="X634" i="5" s="1"/>
  <c r="V635" i="5"/>
  <c r="E635" i="5"/>
  <c r="V636" i="5"/>
  <c r="E636" i="5"/>
  <c r="X636" i="5" s="1"/>
  <c r="V637" i="5"/>
  <c r="E637" i="5"/>
  <c r="V638" i="5"/>
  <c r="E638" i="5"/>
  <c r="X638" i="5" s="1"/>
  <c r="V639" i="5"/>
  <c r="E639" i="5"/>
  <c r="V640" i="5"/>
  <c r="E640" i="5"/>
  <c r="X640" i="5" s="1"/>
  <c r="V641" i="5"/>
  <c r="E641" i="5"/>
  <c r="V642" i="5"/>
  <c r="E642" i="5"/>
  <c r="X642" i="5" s="1"/>
  <c r="V643" i="5"/>
  <c r="E643" i="5"/>
  <c r="V644" i="5"/>
  <c r="E644" i="5"/>
  <c r="X644" i="5" s="1"/>
  <c r="V645" i="5"/>
  <c r="E645" i="5"/>
  <c r="V646" i="5"/>
  <c r="E646" i="5"/>
  <c r="X646" i="5" s="1"/>
  <c r="V647" i="5"/>
  <c r="E647" i="5"/>
  <c r="V648" i="5"/>
  <c r="E648" i="5"/>
  <c r="X648" i="5" s="1"/>
  <c r="V649" i="5"/>
  <c r="E649" i="5"/>
  <c r="V650" i="5"/>
  <c r="E650" i="5"/>
  <c r="X650" i="5" s="1"/>
  <c r="V651" i="5"/>
  <c r="E651" i="5"/>
  <c r="V652" i="5"/>
  <c r="E652" i="5"/>
  <c r="X652" i="5" s="1"/>
  <c r="V653" i="5"/>
  <c r="E653" i="5"/>
  <c r="V654" i="5"/>
  <c r="E654" i="5"/>
  <c r="X654" i="5" s="1"/>
  <c r="V655" i="5"/>
  <c r="E655" i="5"/>
  <c r="V656" i="5"/>
  <c r="E656" i="5"/>
  <c r="X656" i="5" s="1"/>
  <c r="V657" i="5"/>
  <c r="E657" i="5"/>
  <c r="V658" i="5"/>
  <c r="E658" i="5"/>
  <c r="X658" i="5" s="1"/>
  <c r="V659" i="5"/>
  <c r="E659" i="5"/>
  <c r="V660" i="5"/>
  <c r="E660" i="5"/>
  <c r="X660" i="5" s="1"/>
  <c r="V661" i="5"/>
  <c r="E661" i="5"/>
  <c r="V662" i="5"/>
  <c r="E662" i="5"/>
  <c r="X662" i="5" s="1"/>
  <c r="V663" i="5"/>
  <c r="E663" i="5"/>
  <c r="V664" i="5"/>
  <c r="E664" i="5"/>
  <c r="X664" i="5" s="1"/>
  <c r="V665" i="5"/>
  <c r="E665" i="5"/>
  <c r="V666" i="5"/>
  <c r="E666" i="5"/>
  <c r="X666" i="5" s="1"/>
  <c r="V667" i="5"/>
  <c r="E667" i="5"/>
  <c r="V668" i="5"/>
  <c r="E668" i="5"/>
  <c r="X668" i="5" s="1"/>
  <c r="V669" i="5"/>
  <c r="E669" i="5"/>
  <c r="V670" i="5"/>
  <c r="E670" i="5"/>
  <c r="X670" i="5" s="1"/>
  <c r="V671" i="5"/>
  <c r="E671" i="5"/>
  <c r="V672" i="5"/>
  <c r="E672" i="5"/>
  <c r="X672" i="5" s="1"/>
  <c r="V673" i="5"/>
  <c r="E673" i="5"/>
  <c r="V674" i="5"/>
  <c r="E674" i="5"/>
  <c r="X674" i="5" s="1"/>
  <c r="V675" i="5"/>
  <c r="E675" i="5"/>
  <c r="V676" i="5"/>
  <c r="E676" i="5"/>
  <c r="X676" i="5" s="1"/>
  <c r="V677" i="5"/>
  <c r="E677" i="5"/>
  <c r="V678" i="5"/>
  <c r="E678" i="5"/>
  <c r="X678" i="5" s="1"/>
  <c r="V679" i="5"/>
  <c r="E679" i="5"/>
  <c r="V680" i="5"/>
  <c r="E680" i="5"/>
  <c r="X680" i="5" s="1"/>
  <c r="V681" i="5"/>
  <c r="E681" i="5"/>
  <c r="V682" i="5"/>
  <c r="E682" i="5"/>
  <c r="X682" i="5" s="1"/>
  <c r="V683" i="5"/>
  <c r="E683" i="5"/>
  <c r="V684" i="5"/>
  <c r="E684" i="5"/>
  <c r="X684" i="5" s="1"/>
  <c r="V685" i="5"/>
  <c r="E685" i="5"/>
  <c r="V686" i="5"/>
  <c r="E686" i="5"/>
  <c r="X686" i="5" s="1"/>
  <c r="V687" i="5"/>
  <c r="E687" i="5"/>
  <c r="V688" i="5"/>
  <c r="E688" i="5"/>
  <c r="X688" i="5" s="1"/>
  <c r="V689" i="5"/>
  <c r="E689" i="5"/>
  <c r="V690" i="5"/>
  <c r="E690" i="5"/>
  <c r="X690" i="5" s="1"/>
  <c r="V691" i="5"/>
  <c r="E691" i="5"/>
  <c r="V692" i="5"/>
  <c r="E692" i="5"/>
  <c r="X692" i="5" s="1"/>
  <c r="V693" i="5"/>
  <c r="E693" i="5"/>
  <c r="V694" i="5"/>
  <c r="E694" i="5"/>
  <c r="X694" i="5" s="1"/>
  <c r="V695" i="5"/>
  <c r="E695" i="5"/>
  <c r="V696" i="5"/>
  <c r="E696" i="5"/>
  <c r="X696" i="5" s="1"/>
  <c r="V697" i="5"/>
  <c r="E697" i="5"/>
  <c r="V698" i="5"/>
  <c r="E698" i="5"/>
  <c r="X698" i="5" s="1"/>
  <c r="V699" i="5"/>
  <c r="E699" i="5"/>
  <c r="V700" i="5"/>
  <c r="E700" i="5"/>
  <c r="X700" i="5" s="1"/>
  <c r="V701" i="5"/>
  <c r="E701" i="5"/>
  <c r="V702" i="5"/>
  <c r="E702" i="5"/>
  <c r="X702" i="5" s="1"/>
  <c r="V703" i="5"/>
  <c r="E703" i="5"/>
  <c r="V704" i="5"/>
  <c r="E704" i="5"/>
  <c r="X704" i="5" s="1"/>
  <c r="V705" i="5"/>
  <c r="E705" i="5"/>
  <c r="V706" i="5"/>
  <c r="E706" i="5"/>
  <c r="X706" i="5" s="1"/>
  <c r="V707" i="5"/>
  <c r="E707" i="5"/>
  <c r="V708" i="5"/>
  <c r="E708" i="5"/>
  <c r="X708" i="5" s="1"/>
  <c r="V709" i="5"/>
  <c r="E709" i="5"/>
  <c r="V710" i="5"/>
  <c r="E710" i="5"/>
  <c r="X710" i="5" s="1"/>
  <c r="V711" i="5"/>
  <c r="E711" i="5"/>
  <c r="V712" i="5"/>
  <c r="E712" i="5"/>
  <c r="X712" i="5" s="1"/>
  <c r="V713" i="5"/>
  <c r="E713" i="5"/>
  <c r="V714" i="5"/>
  <c r="E714" i="5"/>
  <c r="X714" i="5" s="1"/>
  <c r="V715" i="5"/>
  <c r="E715" i="5"/>
  <c r="V716" i="5"/>
  <c r="E716" i="5"/>
  <c r="X716" i="5" s="1"/>
  <c r="V717" i="5"/>
  <c r="E717" i="5"/>
  <c r="V718" i="5"/>
  <c r="E718" i="5"/>
  <c r="X718" i="5" s="1"/>
  <c r="V719" i="5"/>
  <c r="E719" i="5"/>
  <c r="V720" i="5"/>
  <c r="E720" i="5"/>
  <c r="X720" i="5" s="1"/>
  <c r="V721" i="5"/>
  <c r="E721" i="5"/>
  <c r="V722" i="5"/>
  <c r="E722" i="5"/>
  <c r="X722" i="5" s="1"/>
  <c r="V723" i="5"/>
  <c r="E723" i="5"/>
  <c r="V724" i="5"/>
  <c r="E724" i="5"/>
  <c r="X724" i="5" s="1"/>
  <c r="V725" i="5"/>
  <c r="E725" i="5"/>
  <c r="V726" i="5"/>
  <c r="E726" i="5"/>
  <c r="X726" i="5" s="1"/>
  <c r="V727" i="5"/>
  <c r="E727" i="5"/>
  <c r="V728" i="5"/>
  <c r="E728" i="5"/>
  <c r="X728" i="5" s="1"/>
  <c r="V729" i="5"/>
  <c r="E729" i="5"/>
  <c r="V730" i="5"/>
  <c r="E730" i="5"/>
  <c r="X730" i="5" s="1"/>
  <c r="V731" i="5"/>
  <c r="E731" i="5"/>
  <c r="V732" i="5"/>
  <c r="E732" i="5"/>
  <c r="X732" i="5" s="1"/>
  <c r="V733" i="5"/>
  <c r="E733" i="5"/>
  <c r="V734" i="5"/>
  <c r="E734" i="5"/>
  <c r="X734" i="5" s="1"/>
  <c r="V735" i="5"/>
  <c r="E735" i="5"/>
  <c r="V736" i="5"/>
  <c r="E736" i="5"/>
  <c r="X736" i="5" s="1"/>
  <c r="V737" i="5"/>
  <c r="E737" i="5"/>
  <c r="V738" i="5"/>
  <c r="E738" i="5"/>
  <c r="X738" i="5" s="1"/>
  <c r="V739" i="5"/>
  <c r="E739" i="5"/>
  <c r="V740" i="5"/>
  <c r="E740" i="5"/>
  <c r="X740" i="5" s="1"/>
  <c r="V741" i="5"/>
  <c r="E741" i="5"/>
  <c r="V742" i="5"/>
  <c r="E742" i="5"/>
  <c r="X742" i="5" s="1"/>
  <c r="V743" i="5"/>
  <c r="E743" i="5"/>
  <c r="V744" i="5"/>
  <c r="E744" i="5"/>
  <c r="X744" i="5" s="1"/>
  <c r="V745" i="5"/>
  <c r="E745" i="5"/>
  <c r="V746" i="5"/>
  <c r="E746" i="5"/>
  <c r="X746" i="5" s="1"/>
  <c r="V747" i="5"/>
  <c r="E747" i="5"/>
  <c r="V748" i="5"/>
  <c r="E748" i="5"/>
  <c r="X748" i="5" s="1"/>
  <c r="V749" i="5"/>
  <c r="E749" i="5"/>
  <c r="V750" i="5"/>
  <c r="E750" i="5"/>
  <c r="X750" i="5" s="1"/>
  <c r="V751" i="5"/>
  <c r="E751" i="5"/>
  <c r="V752" i="5"/>
  <c r="E752" i="5"/>
  <c r="X752" i="5" s="1"/>
  <c r="V753" i="5"/>
  <c r="E753" i="5"/>
  <c r="V754" i="5"/>
  <c r="E754" i="5"/>
  <c r="X754" i="5" s="1"/>
  <c r="V755" i="5"/>
  <c r="E755" i="5"/>
  <c r="V756" i="5"/>
  <c r="E756" i="5"/>
  <c r="X756" i="5" s="1"/>
  <c r="V757" i="5"/>
  <c r="E757" i="5"/>
  <c r="V758" i="5"/>
  <c r="E758" i="5"/>
  <c r="X758" i="5" s="1"/>
  <c r="V759" i="5"/>
  <c r="E759" i="5"/>
  <c r="V760" i="5"/>
  <c r="E760" i="5"/>
  <c r="X760" i="5" s="1"/>
  <c r="V761" i="5"/>
  <c r="E761" i="5"/>
  <c r="V762" i="5"/>
  <c r="E762" i="5"/>
  <c r="X762" i="5" s="1"/>
  <c r="V763" i="5"/>
  <c r="E763" i="5"/>
  <c r="V764" i="5"/>
  <c r="E764" i="5"/>
  <c r="X764" i="5" s="1"/>
  <c r="V765" i="5"/>
  <c r="E765" i="5"/>
  <c r="V766" i="5"/>
  <c r="E766" i="5"/>
  <c r="X766" i="5" s="1"/>
  <c r="V767" i="5"/>
  <c r="E767" i="5"/>
  <c r="V768" i="5"/>
  <c r="E768" i="5"/>
  <c r="X768" i="5" s="1"/>
  <c r="V769" i="5"/>
  <c r="E769" i="5"/>
  <c r="V770" i="5"/>
  <c r="E770" i="5"/>
  <c r="X770" i="5" s="1"/>
  <c r="V771" i="5"/>
  <c r="E771" i="5"/>
  <c r="V772" i="5"/>
  <c r="E772" i="5"/>
  <c r="X772" i="5" s="1"/>
  <c r="V773" i="5"/>
  <c r="E773" i="5"/>
  <c r="V774" i="5"/>
  <c r="E774" i="5"/>
  <c r="X774" i="5" s="1"/>
  <c r="V775" i="5"/>
  <c r="E775" i="5"/>
  <c r="V776" i="5"/>
  <c r="E776" i="5"/>
  <c r="X776" i="5" s="1"/>
  <c r="V777" i="5"/>
  <c r="E777" i="5"/>
  <c r="V778" i="5"/>
  <c r="E778" i="5"/>
  <c r="X778" i="5" s="1"/>
  <c r="V779" i="5"/>
  <c r="E779" i="5"/>
  <c r="V780" i="5"/>
  <c r="E780" i="5"/>
  <c r="X780" i="5" s="1"/>
  <c r="V781" i="5"/>
  <c r="E781" i="5"/>
  <c r="V782" i="5"/>
  <c r="E782" i="5"/>
  <c r="X782" i="5" s="1"/>
  <c r="V783" i="5"/>
  <c r="E783" i="5"/>
  <c r="V784" i="5"/>
  <c r="E784" i="5"/>
  <c r="X784" i="5" s="1"/>
  <c r="V785" i="5"/>
  <c r="E785" i="5"/>
  <c r="V786" i="5"/>
  <c r="E786" i="5"/>
  <c r="X786" i="5" s="1"/>
  <c r="V787" i="5"/>
  <c r="E787" i="5"/>
  <c r="V788" i="5"/>
  <c r="E788" i="5"/>
  <c r="X788" i="5" s="1"/>
  <c r="V789" i="5"/>
  <c r="E789" i="5"/>
  <c r="V790" i="5"/>
  <c r="E790" i="5"/>
  <c r="X790" i="5" s="1"/>
  <c r="V791" i="5"/>
  <c r="E791" i="5"/>
  <c r="V792" i="5"/>
  <c r="E792" i="5"/>
  <c r="X792" i="5" s="1"/>
  <c r="V793" i="5"/>
  <c r="E793" i="5"/>
  <c r="V794" i="5"/>
  <c r="E794" i="5"/>
  <c r="X794" i="5" s="1"/>
  <c r="V795" i="5"/>
  <c r="E795" i="5"/>
  <c r="V796" i="5"/>
  <c r="E796" i="5"/>
  <c r="X796" i="5" s="1"/>
  <c r="V797" i="5"/>
  <c r="E797" i="5"/>
  <c r="V798" i="5"/>
  <c r="E798" i="5"/>
  <c r="X798" i="5" s="1"/>
  <c r="V799" i="5"/>
  <c r="E799" i="5"/>
  <c r="V800" i="5"/>
  <c r="E800" i="5"/>
  <c r="X800" i="5" s="1"/>
  <c r="V801" i="5"/>
  <c r="E801" i="5"/>
  <c r="V802" i="5"/>
  <c r="E802" i="5"/>
  <c r="X802" i="5" s="1"/>
  <c r="V803" i="5"/>
  <c r="E803" i="5"/>
  <c r="V804" i="5"/>
  <c r="E804" i="5"/>
  <c r="X804" i="5" s="1"/>
  <c r="V805" i="5"/>
  <c r="E805" i="5"/>
  <c r="V806" i="5"/>
  <c r="E806" i="5"/>
  <c r="X806" i="5" s="1"/>
  <c r="V807" i="5"/>
  <c r="E807" i="5"/>
  <c r="V808" i="5"/>
  <c r="E808" i="5"/>
  <c r="X808" i="5" s="1"/>
  <c r="V809" i="5"/>
  <c r="E809" i="5"/>
  <c r="V810" i="5"/>
  <c r="E810" i="5"/>
  <c r="X810" i="5" s="1"/>
  <c r="V811" i="5"/>
  <c r="E811" i="5"/>
  <c r="V812" i="5"/>
  <c r="E812" i="5"/>
  <c r="X812" i="5" s="1"/>
  <c r="V813" i="5"/>
  <c r="E813" i="5"/>
  <c r="V814" i="5"/>
  <c r="E814" i="5"/>
  <c r="X814" i="5" s="1"/>
  <c r="V815" i="5"/>
  <c r="E815" i="5"/>
  <c r="V816" i="5"/>
  <c r="E816" i="5"/>
  <c r="X816" i="5" s="1"/>
  <c r="V817" i="5"/>
  <c r="E817" i="5"/>
  <c r="V818" i="5"/>
  <c r="E818" i="5"/>
  <c r="X818" i="5" s="1"/>
  <c r="V819" i="5"/>
  <c r="E819" i="5"/>
  <c r="V820" i="5"/>
  <c r="E820" i="5"/>
  <c r="X820" i="5" s="1"/>
  <c r="V821" i="5"/>
  <c r="E821" i="5"/>
  <c r="V822" i="5"/>
  <c r="E822" i="5"/>
  <c r="X822" i="5" s="1"/>
  <c r="V823" i="5"/>
  <c r="E823" i="5"/>
  <c r="V824" i="5"/>
  <c r="E824" i="5"/>
  <c r="X824" i="5" s="1"/>
  <c r="V825" i="5"/>
  <c r="E825" i="5"/>
  <c r="V826" i="5"/>
  <c r="E826" i="5"/>
  <c r="X826" i="5" s="1"/>
  <c r="V827" i="5"/>
  <c r="E827" i="5"/>
  <c r="V828" i="5"/>
  <c r="E828" i="5"/>
  <c r="X828" i="5" s="1"/>
  <c r="V829" i="5"/>
  <c r="E829" i="5"/>
  <c r="V830" i="5"/>
  <c r="E830" i="5"/>
  <c r="X830" i="5" s="1"/>
  <c r="V831" i="5"/>
  <c r="E831" i="5"/>
  <c r="V832" i="5"/>
  <c r="E832" i="5"/>
  <c r="X832" i="5" s="1"/>
  <c r="V833" i="5"/>
  <c r="E833" i="5"/>
  <c r="V834" i="5"/>
  <c r="E834" i="5"/>
  <c r="X834" i="5" s="1"/>
  <c r="V835" i="5"/>
  <c r="E835" i="5"/>
  <c r="V836" i="5"/>
  <c r="E836" i="5"/>
  <c r="X836" i="5" s="1"/>
  <c r="V837" i="5"/>
  <c r="E837" i="5"/>
  <c r="V838" i="5"/>
  <c r="E838" i="5"/>
  <c r="X838" i="5" s="1"/>
  <c r="V839" i="5"/>
  <c r="E839" i="5"/>
  <c r="V840" i="5"/>
  <c r="E840" i="5"/>
  <c r="X840" i="5" s="1"/>
  <c r="V841" i="5"/>
  <c r="E841" i="5"/>
  <c r="V842" i="5"/>
  <c r="E842" i="5"/>
  <c r="X842" i="5" s="1"/>
  <c r="V843" i="5"/>
  <c r="E843" i="5"/>
  <c r="V844" i="5"/>
  <c r="E844" i="5"/>
  <c r="X844" i="5" s="1"/>
  <c r="V845" i="5"/>
  <c r="E845" i="5"/>
  <c r="V846" i="5"/>
  <c r="E846" i="5"/>
  <c r="X846" i="5" s="1"/>
  <c r="V847" i="5"/>
  <c r="E847" i="5"/>
  <c r="V848" i="5"/>
  <c r="E848" i="5"/>
  <c r="X848" i="5" s="1"/>
  <c r="V849" i="5"/>
  <c r="E849" i="5"/>
  <c r="V850" i="5"/>
  <c r="E850" i="5"/>
  <c r="X850" i="5" s="1"/>
  <c r="V851" i="5"/>
  <c r="E851" i="5"/>
  <c r="V852" i="5"/>
  <c r="E852" i="5"/>
  <c r="X852" i="5" s="1"/>
  <c r="V853" i="5"/>
  <c r="E853" i="5"/>
  <c r="V854" i="5"/>
  <c r="E854" i="5"/>
  <c r="X854" i="5" s="1"/>
  <c r="V855" i="5"/>
  <c r="E855" i="5"/>
  <c r="V856" i="5"/>
  <c r="E856" i="5"/>
  <c r="X856" i="5" s="1"/>
  <c r="V857" i="5"/>
  <c r="E857" i="5"/>
  <c r="V858" i="5"/>
  <c r="E858" i="5"/>
  <c r="X858" i="5" s="1"/>
  <c r="V859" i="5"/>
  <c r="E859" i="5"/>
  <c r="V860" i="5"/>
  <c r="E860" i="5"/>
  <c r="X860" i="5" s="1"/>
  <c r="V861" i="5"/>
  <c r="E861" i="5"/>
  <c r="V862" i="5"/>
  <c r="E862" i="5"/>
  <c r="X862" i="5" s="1"/>
  <c r="V863" i="5"/>
  <c r="E863" i="5"/>
  <c r="V864" i="5"/>
  <c r="E864" i="5"/>
  <c r="X864" i="5" s="1"/>
  <c r="V865" i="5"/>
  <c r="E865" i="5"/>
  <c r="V866" i="5"/>
  <c r="E866" i="5"/>
  <c r="X866" i="5" s="1"/>
  <c r="V867" i="5"/>
  <c r="E867" i="5"/>
  <c r="V868" i="5"/>
  <c r="E868" i="5"/>
  <c r="X868" i="5" s="1"/>
  <c r="V869" i="5"/>
  <c r="E869" i="5"/>
  <c r="V870" i="5"/>
  <c r="E870" i="5"/>
  <c r="X870" i="5" s="1"/>
  <c r="V871" i="5"/>
  <c r="E871" i="5"/>
  <c r="V872" i="5"/>
  <c r="E872" i="5"/>
  <c r="X872" i="5" s="1"/>
  <c r="V873" i="5"/>
  <c r="E873" i="5"/>
  <c r="V874" i="5"/>
  <c r="E874" i="5"/>
  <c r="X874" i="5" s="1"/>
  <c r="V875" i="5"/>
  <c r="E875" i="5"/>
  <c r="V876" i="5"/>
  <c r="E876" i="5"/>
  <c r="X876" i="5" s="1"/>
  <c r="V877" i="5"/>
  <c r="E877" i="5"/>
  <c r="V878" i="5"/>
  <c r="E878" i="5"/>
  <c r="X878" i="5" s="1"/>
  <c r="V879" i="5"/>
  <c r="E879" i="5"/>
  <c r="V880" i="5"/>
  <c r="E880" i="5"/>
  <c r="X880" i="5" s="1"/>
  <c r="V881" i="5"/>
  <c r="E881" i="5"/>
  <c r="V882" i="5"/>
  <c r="E882" i="5"/>
  <c r="X882" i="5" s="1"/>
  <c r="V883" i="5"/>
  <c r="E883" i="5"/>
  <c r="V884" i="5"/>
  <c r="E884" i="5"/>
  <c r="X884" i="5" s="1"/>
  <c r="V885" i="5"/>
  <c r="E885" i="5"/>
  <c r="V886" i="5"/>
  <c r="E886" i="5"/>
  <c r="X886" i="5" s="1"/>
  <c r="V887" i="5"/>
  <c r="E887" i="5"/>
  <c r="V888" i="5"/>
  <c r="E888" i="5"/>
  <c r="X888" i="5" s="1"/>
  <c r="V889" i="5"/>
  <c r="E889" i="5"/>
  <c r="V890" i="5"/>
  <c r="E890" i="5"/>
  <c r="X890" i="5" s="1"/>
  <c r="V891" i="5"/>
  <c r="E891" i="5"/>
  <c r="V892" i="5"/>
  <c r="E892" i="5"/>
  <c r="X892" i="5" s="1"/>
  <c r="V893" i="5"/>
  <c r="E893" i="5"/>
  <c r="V894" i="5"/>
  <c r="E894" i="5"/>
  <c r="X894" i="5" s="1"/>
  <c r="V895" i="5"/>
  <c r="E895" i="5"/>
  <c r="V896" i="5"/>
  <c r="E896" i="5"/>
  <c r="X896" i="5" s="1"/>
  <c r="V897" i="5"/>
  <c r="E897" i="5"/>
  <c r="V898" i="5"/>
  <c r="E898" i="5"/>
  <c r="X898" i="5" s="1"/>
  <c r="V899" i="5"/>
  <c r="E899" i="5"/>
  <c r="V900" i="5"/>
  <c r="E900" i="5"/>
  <c r="X900" i="5" s="1"/>
  <c r="V901" i="5"/>
  <c r="E901" i="5"/>
  <c r="V902" i="5"/>
  <c r="E902" i="5"/>
  <c r="X902" i="5" s="1"/>
  <c r="V903" i="5"/>
  <c r="E903" i="5"/>
  <c r="V904" i="5"/>
  <c r="E904" i="5"/>
  <c r="X904" i="5" s="1"/>
  <c r="V905" i="5"/>
  <c r="E905" i="5"/>
  <c r="V906" i="5"/>
  <c r="E906" i="5"/>
  <c r="X906" i="5" s="1"/>
  <c r="V907" i="5"/>
  <c r="E907" i="5"/>
  <c r="V908" i="5"/>
  <c r="E908" i="5"/>
  <c r="X908" i="5" s="1"/>
  <c r="V909" i="5"/>
  <c r="E909" i="5"/>
  <c r="V910" i="5"/>
  <c r="E910" i="5"/>
  <c r="X910" i="5" s="1"/>
  <c r="V911" i="5"/>
  <c r="E911" i="5"/>
  <c r="V912" i="5"/>
  <c r="E912" i="5"/>
  <c r="X912" i="5" s="1"/>
  <c r="V913" i="5"/>
  <c r="E913" i="5"/>
  <c r="V914" i="5"/>
  <c r="E914" i="5"/>
  <c r="X914" i="5" s="1"/>
  <c r="V915" i="5"/>
  <c r="E915" i="5"/>
  <c r="V916" i="5"/>
  <c r="E916" i="5"/>
  <c r="X916" i="5" s="1"/>
  <c r="V917" i="5"/>
  <c r="E917" i="5"/>
  <c r="V918" i="5"/>
  <c r="E918" i="5"/>
  <c r="X918" i="5" s="1"/>
  <c r="V919" i="5"/>
  <c r="E919" i="5"/>
  <c r="V920" i="5"/>
  <c r="E920" i="5"/>
  <c r="X920" i="5" s="1"/>
  <c r="V921" i="5"/>
  <c r="E921" i="5"/>
  <c r="V922" i="5"/>
  <c r="E922" i="5"/>
  <c r="X922" i="5" s="1"/>
  <c r="V923" i="5"/>
  <c r="E923" i="5"/>
  <c r="V924" i="5"/>
  <c r="E924" i="5"/>
  <c r="X924" i="5" s="1"/>
  <c r="V925" i="5"/>
  <c r="E925" i="5"/>
  <c r="V926" i="5"/>
  <c r="E926" i="5"/>
  <c r="X926" i="5" s="1"/>
  <c r="V927" i="5"/>
  <c r="E927" i="5"/>
  <c r="V928" i="5"/>
  <c r="E928" i="5"/>
  <c r="X928" i="5" s="1"/>
  <c r="V929" i="5"/>
  <c r="E929" i="5"/>
  <c r="V930" i="5"/>
  <c r="E930" i="5"/>
  <c r="X930" i="5" s="1"/>
  <c r="V931" i="5"/>
  <c r="E931" i="5"/>
  <c r="V932" i="5"/>
  <c r="E932" i="5"/>
  <c r="X932" i="5" s="1"/>
  <c r="V933" i="5"/>
  <c r="E933" i="5"/>
  <c r="V934" i="5"/>
  <c r="E934" i="5"/>
  <c r="X934" i="5" s="1"/>
  <c r="V935" i="5"/>
  <c r="E935" i="5"/>
  <c r="V936" i="5"/>
  <c r="E936" i="5"/>
  <c r="X936" i="5" s="1"/>
  <c r="V937" i="5"/>
  <c r="E937" i="5"/>
  <c r="V938" i="5"/>
  <c r="E938" i="5"/>
  <c r="X938" i="5" s="1"/>
  <c r="V939" i="5"/>
  <c r="E939" i="5"/>
  <c r="V940" i="5"/>
  <c r="E940" i="5"/>
  <c r="X940" i="5" s="1"/>
  <c r="V941" i="5"/>
  <c r="E941" i="5"/>
  <c r="V942" i="5"/>
  <c r="E942" i="5"/>
  <c r="X942" i="5" s="1"/>
  <c r="V943" i="5"/>
  <c r="E943" i="5"/>
  <c r="V944" i="5"/>
  <c r="E944" i="5"/>
  <c r="X944" i="5" s="1"/>
  <c r="V945" i="5"/>
  <c r="E945" i="5"/>
  <c r="V946" i="5"/>
  <c r="E946" i="5"/>
  <c r="X946" i="5" s="1"/>
  <c r="V947" i="5"/>
  <c r="E947" i="5"/>
  <c r="V948" i="5"/>
  <c r="E948" i="5"/>
  <c r="X948" i="5" s="1"/>
  <c r="V949" i="5"/>
  <c r="E949" i="5"/>
  <c r="V950" i="5"/>
  <c r="E950" i="5"/>
  <c r="X950" i="5" s="1"/>
  <c r="V951" i="5"/>
  <c r="E951" i="5"/>
  <c r="V952" i="5"/>
  <c r="E952" i="5"/>
  <c r="X952" i="5" s="1"/>
  <c r="V953" i="5"/>
  <c r="E953" i="5"/>
  <c r="V954" i="5"/>
  <c r="E954" i="5"/>
  <c r="X954" i="5" s="1"/>
  <c r="V955" i="5"/>
  <c r="E955" i="5"/>
  <c r="V956" i="5"/>
  <c r="E956" i="5"/>
  <c r="X956" i="5" s="1"/>
  <c r="V957" i="5"/>
  <c r="E957" i="5"/>
  <c r="V958" i="5"/>
  <c r="E958" i="5"/>
  <c r="X958" i="5" s="1"/>
  <c r="V959" i="5"/>
  <c r="E959" i="5"/>
  <c r="V960" i="5"/>
  <c r="E960" i="5"/>
  <c r="X960" i="5" s="1"/>
  <c r="V961" i="5"/>
  <c r="E961" i="5"/>
  <c r="V962" i="5"/>
  <c r="E962" i="5"/>
  <c r="X962" i="5" s="1"/>
  <c r="V963" i="5"/>
  <c r="E963" i="5"/>
  <c r="V964" i="5"/>
  <c r="E964" i="5"/>
  <c r="X964" i="5" s="1"/>
  <c r="V965" i="5"/>
  <c r="E965" i="5"/>
  <c r="V966" i="5"/>
  <c r="E966" i="5"/>
  <c r="X966" i="5" s="1"/>
  <c r="V967" i="5"/>
  <c r="E967" i="5"/>
  <c r="V968" i="5"/>
  <c r="E968" i="5"/>
  <c r="X968" i="5" s="1"/>
  <c r="V969" i="5"/>
  <c r="E969" i="5"/>
  <c r="V970" i="5"/>
  <c r="E970" i="5"/>
  <c r="X970" i="5" s="1"/>
  <c r="V971" i="5"/>
  <c r="E971" i="5"/>
  <c r="V972" i="5"/>
  <c r="E972" i="5"/>
  <c r="X972" i="5" s="1"/>
  <c r="V973" i="5"/>
  <c r="E973" i="5"/>
  <c r="V974" i="5"/>
  <c r="E974" i="5"/>
  <c r="X974" i="5" s="1"/>
  <c r="V975" i="5"/>
  <c r="E975" i="5"/>
  <c r="V976" i="5"/>
  <c r="E976" i="5"/>
  <c r="X976" i="5" s="1"/>
  <c r="V977" i="5"/>
  <c r="E977" i="5"/>
  <c r="V978" i="5"/>
  <c r="E978" i="5"/>
  <c r="X978" i="5" s="1"/>
  <c r="V979" i="5"/>
  <c r="E979" i="5"/>
  <c r="V980" i="5"/>
  <c r="E980" i="5"/>
  <c r="X980" i="5" s="1"/>
  <c r="V981" i="5"/>
  <c r="E981" i="5"/>
  <c r="V982" i="5"/>
  <c r="E982" i="5"/>
  <c r="X982" i="5" s="1"/>
  <c r="V983" i="5"/>
  <c r="E983" i="5"/>
  <c r="V984" i="5"/>
  <c r="E984" i="5"/>
  <c r="X984" i="5" s="1"/>
  <c r="V985" i="5"/>
  <c r="E985" i="5"/>
  <c r="V986" i="5"/>
  <c r="E986" i="5"/>
  <c r="X986" i="5" s="1"/>
  <c r="V987" i="5"/>
  <c r="E987" i="5"/>
  <c r="V988" i="5"/>
  <c r="E988" i="5"/>
  <c r="X988" i="5" s="1"/>
  <c r="V989" i="5"/>
  <c r="E989" i="5"/>
  <c r="V990" i="5"/>
  <c r="E990" i="5"/>
  <c r="X990" i="5" s="1"/>
  <c r="V991" i="5"/>
  <c r="E991" i="5"/>
  <c r="V992" i="5"/>
  <c r="E992" i="5"/>
  <c r="X992" i="5" s="1"/>
  <c r="V993" i="5"/>
  <c r="E993" i="5"/>
  <c r="V994" i="5"/>
  <c r="E994" i="5"/>
  <c r="X994" i="5" s="1"/>
  <c r="V995" i="5"/>
  <c r="E995" i="5"/>
  <c r="V996" i="5"/>
  <c r="E996" i="5"/>
  <c r="X996" i="5" s="1"/>
  <c r="V997" i="5"/>
  <c r="E997" i="5"/>
  <c r="V998" i="5"/>
  <c r="E998" i="5"/>
  <c r="X998" i="5" s="1"/>
  <c r="V999" i="5"/>
  <c r="E999" i="5"/>
  <c r="V1000" i="5"/>
  <c r="E1000" i="5"/>
  <c r="X1000" i="5" s="1"/>
  <c r="V1001" i="5"/>
  <c r="E1001" i="5"/>
  <c r="V1002" i="5"/>
  <c r="E1002" i="5"/>
  <c r="X1002" i="5" s="1"/>
  <c r="V1003" i="5"/>
  <c r="E1003" i="5"/>
  <c r="V1004" i="5"/>
  <c r="E1004" i="5"/>
  <c r="X1004" i="5" s="1"/>
  <c r="V1005" i="5"/>
  <c r="E1005" i="5"/>
  <c r="V1006" i="5"/>
  <c r="E1006" i="5"/>
  <c r="X1006" i="5" s="1"/>
  <c r="V1007" i="5"/>
  <c r="E1007" i="5"/>
  <c r="V1008" i="5"/>
  <c r="E1008" i="5"/>
  <c r="X1008" i="5" s="1"/>
  <c r="V1009" i="5"/>
  <c r="E1009" i="5"/>
  <c r="V1010" i="5"/>
  <c r="E1010" i="5"/>
  <c r="X1010" i="5" s="1"/>
  <c r="V1011" i="5"/>
  <c r="E1011" i="5"/>
  <c r="V1012" i="5"/>
  <c r="E1012" i="5"/>
  <c r="X1012" i="5" s="1"/>
  <c r="V1013" i="5"/>
  <c r="E1013" i="5"/>
  <c r="V1014" i="5"/>
  <c r="E1014" i="5"/>
  <c r="X1014" i="5" s="1"/>
  <c r="V1015" i="5"/>
  <c r="E1015" i="5"/>
  <c r="V1016" i="5"/>
  <c r="E1016" i="5"/>
  <c r="X1016" i="5" s="1"/>
  <c r="V1017" i="5"/>
  <c r="E1017" i="5"/>
  <c r="V1018" i="5"/>
  <c r="E1018" i="5"/>
  <c r="X1018" i="5" s="1"/>
  <c r="V1019" i="5"/>
  <c r="E1019" i="5"/>
  <c r="V1020" i="5"/>
  <c r="E1020" i="5"/>
  <c r="X1020" i="5" s="1"/>
  <c r="V1021" i="5"/>
  <c r="E1021" i="5"/>
  <c r="V1022" i="5"/>
  <c r="E1022" i="5"/>
  <c r="X1022" i="5" s="1"/>
  <c r="V1023" i="5"/>
  <c r="E1023" i="5"/>
  <c r="V1024" i="5"/>
  <c r="E1024" i="5"/>
  <c r="X1024" i="5" s="1"/>
  <c r="V1025" i="5"/>
  <c r="E1025" i="5"/>
  <c r="V1026" i="5"/>
  <c r="E1026" i="5"/>
  <c r="X1026" i="5" s="1"/>
  <c r="V1027" i="5"/>
  <c r="E1027" i="5"/>
  <c r="V1028" i="5"/>
  <c r="E1028" i="5"/>
  <c r="X1028" i="5" s="1"/>
  <c r="V1029" i="5"/>
  <c r="E1029" i="5"/>
  <c r="V1030" i="5"/>
  <c r="E1030" i="5"/>
  <c r="X1030" i="5" s="1"/>
  <c r="V1031" i="5"/>
  <c r="E1031" i="5"/>
  <c r="V1032" i="5"/>
  <c r="E1032" i="5"/>
  <c r="X1032" i="5" s="1"/>
  <c r="V1033" i="5"/>
  <c r="E1033" i="5"/>
  <c r="V1034" i="5"/>
  <c r="E1034" i="5"/>
  <c r="X1034" i="5" s="1"/>
  <c r="V1035" i="5"/>
  <c r="E1035" i="5"/>
  <c r="V1036" i="5"/>
  <c r="E1036" i="5"/>
  <c r="X1036" i="5" s="1"/>
  <c r="V1037" i="5"/>
  <c r="E1037" i="5"/>
  <c r="V1038" i="5"/>
  <c r="E1038" i="5"/>
  <c r="X1038" i="5" s="1"/>
  <c r="V1039" i="5"/>
  <c r="E1039" i="5"/>
  <c r="V1040" i="5"/>
  <c r="E1040" i="5"/>
  <c r="X1040" i="5" s="1"/>
  <c r="V1041" i="5"/>
  <c r="E1041" i="5"/>
  <c r="V1042" i="5"/>
  <c r="E1042" i="5"/>
  <c r="X1042" i="5" s="1"/>
  <c r="V1043" i="5"/>
  <c r="E1043" i="5"/>
  <c r="V1044" i="5"/>
  <c r="E1044" i="5"/>
  <c r="X1044" i="5" s="1"/>
  <c r="V1045" i="5"/>
  <c r="E1045" i="5"/>
  <c r="V1046" i="5"/>
  <c r="E1046" i="5"/>
  <c r="X1046" i="5" s="1"/>
  <c r="V1047" i="5"/>
  <c r="E1047" i="5"/>
  <c r="V1048" i="5"/>
  <c r="E1048" i="5"/>
  <c r="X1048" i="5" s="1"/>
  <c r="V1049" i="5"/>
  <c r="E1049" i="5"/>
  <c r="V1050" i="5"/>
  <c r="E1050" i="5"/>
  <c r="X1050" i="5" s="1"/>
  <c r="V1051" i="5"/>
  <c r="E1051" i="5"/>
  <c r="V1052" i="5"/>
  <c r="E1052" i="5"/>
  <c r="X1052" i="5" s="1"/>
  <c r="V1053" i="5"/>
  <c r="E1053" i="5"/>
  <c r="V1054" i="5"/>
  <c r="E1054" i="5"/>
  <c r="X1054" i="5" s="1"/>
  <c r="V1055" i="5"/>
  <c r="E1055" i="5"/>
  <c r="V1056" i="5"/>
  <c r="E1056" i="5"/>
  <c r="X1056" i="5" s="1"/>
  <c r="V1057" i="5"/>
  <c r="E1057" i="5"/>
  <c r="V1058" i="5"/>
  <c r="E1058" i="5"/>
  <c r="X1058" i="5" s="1"/>
  <c r="V1059" i="5"/>
  <c r="E1059" i="5"/>
  <c r="V1060" i="5"/>
  <c r="E1060" i="5"/>
  <c r="X1060" i="5" s="1"/>
  <c r="V1061" i="5"/>
  <c r="E1061" i="5"/>
  <c r="V1062" i="5"/>
  <c r="E1062" i="5"/>
  <c r="X1062" i="5" s="1"/>
  <c r="V1063" i="5"/>
  <c r="E1063" i="5"/>
  <c r="V1064" i="5"/>
  <c r="E1064" i="5"/>
  <c r="X1064" i="5" s="1"/>
  <c r="V1065" i="5"/>
  <c r="E1065" i="5"/>
  <c r="V1066" i="5"/>
  <c r="E1066" i="5"/>
  <c r="X1066" i="5" s="1"/>
  <c r="V1067" i="5"/>
  <c r="E1067" i="5"/>
  <c r="V1068" i="5"/>
  <c r="E1068" i="5"/>
  <c r="X1068" i="5" s="1"/>
  <c r="V1069" i="5"/>
  <c r="E1069" i="5"/>
  <c r="V1070" i="5"/>
  <c r="E1070" i="5"/>
  <c r="X1070" i="5" s="1"/>
  <c r="V1071" i="5"/>
  <c r="E1071" i="5"/>
  <c r="V1072" i="5"/>
  <c r="E1072" i="5"/>
  <c r="X1072" i="5" s="1"/>
  <c r="V1073" i="5"/>
  <c r="E1073" i="5"/>
  <c r="V1074" i="5"/>
  <c r="E1074" i="5"/>
  <c r="X1074" i="5" s="1"/>
  <c r="V1075" i="5"/>
  <c r="E1075" i="5"/>
  <c r="V1076" i="5"/>
  <c r="E1076" i="5"/>
  <c r="X1076" i="5" s="1"/>
  <c r="V1077" i="5"/>
  <c r="E1077" i="5"/>
  <c r="V1078" i="5"/>
  <c r="E1078" i="5"/>
  <c r="X1078" i="5" s="1"/>
  <c r="V1079" i="5"/>
  <c r="E1079" i="5"/>
  <c r="V1080" i="5"/>
  <c r="E1080" i="5"/>
  <c r="X1080" i="5" s="1"/>
  <c r="V1081" i="5"/>
  <c r="E1081" i="5"/>
  <c r="V1082" i="5"/>
  <c r="E1082" i="5"/>
  <c r="X1082" i="5" s="1"/>
  <c r="V1083" i="5"/>
  <c r="E1083" i="5"/>
  <c r="V1084" i="5"/>
  <c r="E1084" i="5"/>
  <c r="X1084" i="5" s="1"/>
  <c r="V1085" i="5"/>
  <c r="E1085" i="5"/>
  <c r="V1086" i="5"/>
  <c r="E1086" i="5"/>
  <c r="X1086" i="5" s="1"/>
  <c r="V1087" i="5"/>
  <c r="E1087" i="5"/>
  <c r="V1088" i="5"/>
  <c r="E1088" i="5"/>
  <c r="X1088" i="5" s="1"/>
  <c r="V1089" i="5"/>
  <c r="E1089" i="5"/>
  <c r="V1090" i="5"/>
  <c r="E1090" i="5"/>
  <c r="X1090" i="5" s="1"/>
  <c r="V1091" i="5"/>
  <c r="E1091" i="5"/>
  <c r="V1092" i="5"/>
  <c r="E1092" i="5"/>
  <c r="X1092" i="5" s="1"/>
  <c r="V1093" i="5"/>
  <c r="E1093" i="5"/>
  <c r="V1094" i="5"/>
  <c r="E1094" i="5"/>
  <c r="X1094" i="5" s="1"/>
  <c r="V1095" i="5"/>
  <c r="E1095" i="5"/>
  <c r="V1096" i="5"/>
  <c r="E1096" i="5"/>
  <c r="X1096" i="5" s="1"/>
  <c r="V1097" i="5"/>
  <c r="E1097" i="5"/>
  <c r="V1098" i="5"/>
  <c r="E1098" i="5"/>
  <c r="X1098" i="5" s="1"/>
  <c r="V1099" i="5"/>
  <c r="E1099" i="5"/>
  <c r="V1100" i="5"/>
  <c r="E1100" i="5"/>
  <c r="X1100" i="5" s="1"/>
  <c r="V1101" i="5"/>
  <c r="E1101" i="5"/>
  <c r="V1102" i="5"/>
  <c r="E1102" i="5"/>
  <c r="X1102" i="5" s="1"/>
  <c r="V1103" i="5"/>
  <c r="E1103" i="5"/>
  <c r="V1104" i="5"/>
  <c r="E1104" i="5"/>
  <c r="X1104" i="5" s="1"/>
  <c r="V1105" i="5"/>
  <c r="E1105" i="5"/>
  <c r="V1106" i="5"/>
  <c r="E1106" i="5"/>
  <c r="X1106" i="5" s="1"/>
  <c r="V1107" i="5"/>
  <c r="E1107" i="5"/>
  <c r="V1108" i="5"/>
  <c r="E1108" i="5"/>
  <c r="X1108" i="5" s="1"/>
  <c r="V1109" i="5"/>
  <c r="E1109" i="5"/>
  <c r="V1110" i="5"/>
  <c r="E1110" i="5"/>
  <c r="X1110" i="5" s="1"/>
  <c r="V1111" i="5"/>
  <c r="E1111" i="5"/>
  <c r="V1112" i="5"/>
  <c r="E1112" i="5"/>
  <c r="X1112" i="5" s="1"/>
  <c r="V1113" i="5"/>
  <c r="E1113" i="5"/>
  <c r="V1114" i="5"/>
  <c r="E1114" i="5"/>
  <c r="X1114" i="5" s="1"/>
  <c r="V1115" i="5"/>
  <c r="E1115" i="5"/>
  <c r="V1116" i="5"/>
  <c r="E1116" i="5"/>
  <c r="X1116" i="5" s="1"/>
  <c r="V1117" i="5"/>
  <c r="E1117" i="5"/>
  <c r="V1118" i="5"/>
  <c r="E1118" i="5"/>
  <c r="X1118" i="5" s="1"/>
  <c r="V1119" i="5"/>
  <c r="E1119" i="5"/>
  <c r="V1120" i="5"/>
  <c r="E1120" i="5"/>
  <c r="X1120" i="5" s="1"/>
  <c r="V1121" i="5"/>
  <c r="E1121" i="5"/>
  <c r="V1122" i="5"/>
  <c r="E1122" i="5"/>
  <c r="X1122" i="5" s="1"/>
  <c r="V1123" i="5"/>
  <c r="E1123" i="5"/>
  <c r="V1124" i="5"/>
  <c r="E1124" i="5"/>
  <c r="X1124" i="5" s="1"/>
  <c r="V1125" i="5"/>
  <c r="E1125" i="5"/>
  <c r="V1126" i="5"/>
  <c r="E1126" i="5"/>
  <c r="X1126" i="5" s="1"/>
  <c r="V1127" i="5"/>
  <c r="E1127" i="5"/>
  <c r="V1128" i="5"/>
  <c r="E1128" i="5"/>
  <c r="X1128" i="5" s="1"/>
  <c r="V1129" i="5"/>
  <c r="E1129" i="5"/>
  <c r="V1130" i="5"/>
  <c r="E1130" i="5"/>
  <c r="X1130" i="5" s="1"/>
  <c r="V1131" i="5"/>
  <c r="E1131" i="5"/>
  <c r="V1132" i="5"/>
  <c r="E1132" i="5"/>
  <c r="X1132" i="5" s="1"/>
  <c r="V1133" i="5"/>
  <c r="E1133" i="5"/>
  <c r="V1134" i="5"/>
  <c r="E1134" i="5"/>
  <c r="X1134" i="5" s="1"/>
  <c r="V1135" i="5"/>
  <c r="E1135" i="5"/>
  <c r="V1136" i="5"/>
  <c r="E1136" i="5"/>
  <c r="X1136" i="5" s="1"/>
  <c r="V1137" i="5"/>
  <c r="E1137" i="5"/>
  <c r="V1138" i="5"/>
  <c r="E1138" i="5"/>
  <c r="X1138" i="5" s="1"/>
  <c r="V1139" i="5"/>
  <c r="E1139" i="5"/>
  <c r="V1140" i="5"/>
  <c r="E1140" i="5"/>
  <c r="X1140" i="5" s="1"/>
  <c r="V1141" i="5"/>
  <c r="E1141" i="5"/>
  <c r="V1142" i="5"/>
  <c r="E1142" i="5"/>
  <c r="X1142" i="5" s="1"/>
  <c r="V1143" i="5"/>
  <c r="E1143" i="5"/>
  <c r="V1144" i="5"/>
  <c r="E1144" i="5"/>
  <c r="X1144" i="5" s="1"/>
  <c r="V1145" i="5"/>
  <c r="E1145" i="5"/>
  <c r="V1146" i="5"/>
  <c r="E1146" i="5"/>
  <c r="X1146" i="5" s="1"/>
  <c r="V1147" i="5"/>
  <c r="E1147" i="5"/>
  <c r="V1148" i="5"/>
  <c r="E1148" i="5"/>
  <c r="X1148" i="5" s="1"/>
  <c r="V1149" i="5"/>
  <c r="E1149" i="5"/>
  <c r="V1150" i="5"/>
  <c r="E1150" i="5"/>
  <c r="X1150" i="5" s="1"/>
  <c r="V1151" i="5"/>
  <c r="E1151" i="5"/>
  <c r="V1152" i="5"/>
  <c r="E1152" i="5"/>
  <c r="X1152" i="5" s="1"/>
  <c r="V1153" i="5"/>
  <c r="E1153" i="5"/>
  <c r="V1154" i="5"/>
  <c r="E1154" i="5"/>
  <c r="X1154" i="5" s="1"/>
  <c r="V1155" i="5"/>
  <c r="E1155" i="5"/>
  <c r="V1156" i="5"/>
  <c r="E1156" i="5"/>
  <c r="X1156" i="5" s="1"/>
  <c r="V1157" i="5"/>
  <c r="E1157" i="5"/>
  <c r="V1158" i="5"/>
  <c r="E1158" i="5"/>
  <c r="X1158" i="5" s="1"/>
  <c r="V1159" i="5"/>
  <c r="E1159" i="5"/>
  <c r="V1160" i="5"/>
  <c r="E1160" i="5"/>
  <c r="X1160" i="5" s="1"/>
  <c r="V1161" i="5"/>
  <c r="E1161" i="5"/>
  <c r="V1162" i="5"/>
  <c r="E1162" i="5"/>
  <c r="X1162" i="5" s="1"/>
  <c r="V1163" i="5"/>
  <c r="E1163" i="5"/>
  <c r="V1164" i="5"/>
  <c r="E1164" i="5"/>
  <c r="X1164" i="5" s="1"/>
  <c r="V1165" i="5"/>
  <c r="E1165" i="5"/>
  <c r="V1166" i="5"/>
  <c r="E1166" i="5"/>
  <c r="X1166" i="5" s="1"/>
  <c r="V1167" i="5"/>
  <c r="E1167" i="5"/>
  <c r="V1168" i="5"/>
  <c r="E1168" i="5"/>
  <c r="X1168" i="5" s="1"/>
  <c r="V1169" i="5"/>
  <c r="E1169" i="5"/>
  <c r="V1170" i="5"/>
  <c r="E1170" i="5"/>
  <c r="X1170" i="5" s="1"/>
  <c r="V1171" i="5"/>
  <c r="E1171" i="5"/>
  <c r="V1172" i="5"/>
  <c r="E1172" i="5"/>
  <c r="X1172" i="5" s="1"/>
  <c r="V1173" i="5"/>
  <c r="E1173" i="5"/>
  <c r="V1174" i="5"/>
  <c r="E1174" i="5"/>
  <c r="X1174" i="5" s="1"/>
  <c r="V1175" i="5"/>
  <c r="E1175" i="5"/>
  <c r="V1176" i="5"/>
  <c r="E1176" i="5"/>
  <c r="X1176" i="5" s="1"/>
  <c r="V1177" i="5"/>
  <c r="E1177" i="5"/>
  <c r="V1178" i="5"/>
  <c r="E1178" i="5"/>
  <c r="X1178" i="5" s="1"/>
  <c r="V1179" i="5"/>
  <c r="E1179" i="5"/>
  <c r="V1180" i="5"/>
  <c r="E1180" i="5"/>
  <c r="X1180" i="5" s="1"/>
  <c r="V1181" i="5"/>
  <c r="E1181" i="5"/>
  <c r="V1182" i="5"/>
  <c r="E1182" i="5"/>
  <c r="X1182" i="5" s="1"/>
  <c r="V1183" i="5"/>
  <c r="E1183" i="5"/>
  <c r="V1184" i="5"/>
  <c r="E1184" i="5"/>
  <c r="X1184" i="5" s="1"/>
  <c r="V1185" i="5"/>
  <c r="E1185" i="5"/>
  <c r="V1186" i="5"/>
  <c r="E1186" i="5"/>
  <c r="X1186" i="5" s="1"/>
  <c r="V1187" i="5"/>
  <c r="E1187" i="5"/>
  <c r="V1188" i="5"/>
  <c r="E1188" i="5"/>
  <c r="X1188" i="5" s="1"/>
  <c r="V1189" i="5"/>
  <c r="E1189" i="5"/>
  <c r="V1190" i="5"/>
  <c r="E1190" i="5"/>
  <c r="X1190" i="5" s="1"/>
  <c r="V1191" i="5"/>
  <c r="E1191" i="5"/>
  <c r="V1192" i="5"/>
  <c r="E1192" i="5"/>
  <c r="X1192" i="5" s="1"/>
  <c r="V1193" i="5"/>
  <c r="E1193" i="5"/>
  <c r="V1194" i="5"/>
  <c r="E1194" i="5"/>
  <c r="X1194" i="5" s="1"/>
  <c r="V1195" i="5"/>
  <c r="E1195" i="5"/>
  <c r="V1196" i="5"/>
  <c r="E1196" i="5"/>
  <c r="X1196" i="5" s="1"/>
  <c r="V1197" i="5"/>
  <c r="E1197" i="5"/>
  <c r="V1198" i="5"/>
  <c r="E1198" i="5"/>
  <c r="X1198" i="5" s="1"/>
  <c r="V1199" i="5"/>
  <c r="E1199" i="5"/>
  <c r="V1200" i="5"/>
  <c r="E1200" i="5"/>
  <c r="X1200" i="5" s="1"/>
  <c r="V1201" i="5"/>
  <c r="E1201" i="5"/>
  <c r="V1202" i="5"/>
  <c r="E1202" i="5"/>
  <c r="X1202" i="5" s="1"/>
  <c r="V1203" i="5"/>
  <c r="E1203" i="5"/>
  <c r="V1204" i="5"/>
  <c r="E1204" i="5"/>
  <c r="X1204" i="5" s="1"/>
  <c r="V1205" i="5"/>
  <c r="E1205" i="5"/>
  <c r="V1206" i="5"/>
  <c r="E1206" i="5"/>
  <c r="X1206" i="5" s="1"/>
  <c r="V1207" i="5"/>
  <c r="E1207" i="5"/>
  <c r="V1208" i="5"/>
  <c r="E1208" i="5"/>
  <c r="X1208" i="5" s="1"/>
  <c r="V1209" i="5"/>
  <c r="E1209" i="5"/>
  <c r="V1210" i="5"/>
  <c r="E1210" i="5"/>
  <c r="X1210" i="5" s="1"/>
  <c r="V1211" i="5"/>
  <c r="E1211" i="5"/>
  <c r="V1212" i="5"/>
  <c r="E1212" i="5"/>
  <c r="X1212" i="5" s="1"/>
  <c r="V1213" i="5"/>
  <c r="E1213" i="5"/>
  <c r="V1214" i="5"/>
  <c r="E1214" i="5"/>
  <c r="X1214" i="5" s="1"/>
  <c r="V1215" i="5"/>
  <c r="E1215" i="5"/>
  <c r="V1216" i="5"/>
  <c r="E1216" i="5"/>
  <c r="X1216" i="5" s="1"/>
  <c r="V1217" i="5"/>
  <c r="E1217" i="5"/>
  <c r="V1218" i="5"/>
  <c r="E1218" i="5"/>
  <c r="X1218" i="5" s="1"/>
  <c r="V1219" i="5"/>
  <c r="E1219" i="5"/>
  <c r="V1220" i="5"/>
  <c r="E1220" i="5"/>
  <c r="X1220" i="5" s="1"/>
  <c r="V1221" i="5"/>
  <c r="E1221" i="5"/>
  <c r="V1222" i="5"/>
  <c r="E1222" i="5"/>
  <c r="X1222" i="5" s="1"/>
  <c r="V1223" i="5"/>
  <c r="E1223" i="5"/>
  <c r="V1224" i="5"/>
  <c r="E1224" i="5"/>
  <c r="X1224" i="5" s="1"/>
  <c r="V1225" i="5"/>
  <c r="E1225" i="5"/>
  <c r="V1226" i="5"/>
  <c r="E1226" i="5"/>
  <c r="X1226" i="5" s="1"/>
  <c r="V1227" i="5"/>
  <c r="E1227" i="5"/>
  <c r="V1228" i="5"/>
  <c r="E1228" i="5"/>
  <c r="X1228" i="5" s="1"/>
  <c r="V1229" i="5"/>
  <c r="E1229" i="5"/>
  <c r="V1230" i="5"/>
  <c r="E1230" i="5"/>
  <c r="X1230" i="5" s="1"/>
  <c r="V1231" i="5"/>
  <c r="E1231" i="5"/>
  <c r="V1232" i="5"/>
  <c r="E1232" i="5"/>
  <c r="X1232" i="5" s="1"/>
  <c r="V1233" i="5"/>
  <c r="E1233" i="5"/>
  <c r="V1234" i="5"/>
  <c r="E1234" i="5"/>
  <c r="X1234" i="5" s="1"/>
  <c r="V1235" i="5"/>
  <c r="E1235" i="5"/>
  <c r="V1236" i="5"/>
  <c r="E1236" i="5"/>
  <c r="X1236" i="5" s="1"/>
  <c r="V1237" i="5"/>
  <c r="E1237" i="5"/>
  <c r="V1238" i="5"/>
  <c r="E1238" i="5"/>
  <c r="X1238" i="5" s="1"/>
  <c r="V1239" i="5"/>
  <c r="E1239" i="5"/>
  <c r="V1240" i="5"/>
  <c r="E1240" i="5"/>
  <c r="X1240" i="5" s="1"/>
  <c r="V1241" i="5"/>
  <c r="E1241" i="5"/>
  <c r="V1242" i="5"/>
  <c r="E1242" i="5"/>
  <c r="X1242" i="5" s="1"/>
  <c r="V1243" i="5"/>
  <c r="E1243" i="5"/>
  <c r="V1244" i="5"/>
  <c r="E1244" i="5"/>
  <c r="X1244" i="5" s="1"/>
  <c r="V1245" i="5"/>
  <c r="E1245" i="5"/>
  <c r="V1246" i="5"/>
  <c r="E1246" i="5"/>
  <c r="X1246" i="5" s="1"/>
  <c r="V1247" i="5"/>
  <c r="E1247" i="5"/>
  <c r="V1248" i="5"/>
  <c r="E1248" i="5"/>
  <c r="X1248" i="5" s="1"/>
  <c r="V1249" i="5"/>
  <c r="E1249" i="5"/>
  <c r="V1250" i="5"/>
  <c r="E1250" i="5"/>
  <c r="X1250" i="5" s="1"/>
  <c r="V1251" i="5"/>
  <c r="E1251" i="5"/>
  <c r="V1252" i="5"/>
  <c r="E1252" i="5"/>
  <c r="X1252" i="5" s="1"/>
  <c r="V1253" i="5"/>
  <c r="E1253" i="5"/>
  <c r="V1254" i="5"/>
  <c r="E1254" i="5"/>
  <c r="X1254" i="5" s="1"/>
  <c r="V1255" i="5"/>
  <c r="E1255" i="5"/>
  <c r="V1256" i="5"/>
  <c r="E1256" i="5"/>
  <c r="X1256" i="5" s="1"/>
  <c r="V1257" i="5"/>
  <c r="E1257" i="5"/>
  <c r="V1258" i="5"/>
  <c r="E1258" i="5"/>
  <c r="X1258" i="5" s="1"/>
  <c r="V1259" i="5"/>
  <c r="E1259" i="5"/>
  <c r="V1260" i="5"/>
  <c r="E1260" i="5"/>
  <c r="X1260" i="5" s="1"/>
  <c r="V1261" i="5"/>
  <c r="E1261" i="5"/>
  <c r="V1262" i="5"/>
  <c r="E1262" i="5"/>
  <c r="X1262" i="5" s="1"/>
  <c r="V1263" i="5"/>
  <c r="E1263" i="5"/>
  <c r="V1264" i="5"/>
  <c r="E1264" i="5"/>
  <c r="X1264" i="5" s="1"/>
  <c r="V1265" i="5"/>
  <c r="E1265" i="5"/>
  <c r="V1266" i="5"/>
  <c r="E1266" i="5"/>
  <c r="X1266" i="5" s="1"/>
  <c r="V1267" i="5"/>
  <c r="E1267" i="5"/>
  <c r="V1268" i="5"/>
  <c r="E1268" i="5"/>
  <c r="X1268" i="5" s="1"/>
  <c r="V1269" i="5"/>
  <c r="E1269" i="5"/>
  <c r="V1270" i="5"/>
  <c r="E1270" i="5"/>
  <c r="X1270" i="5" s="1"/>
  <c r="V1271" i="5"/>
  <c r="E1271" i="5"/>
  <c r="V1272" i="5"/>
  <c r="E1272" i="5"/>
  <c r="X1272" i="5" s="1"/>
  <c r="V1273" i="5"/>
  <c r="E1273" i="5"/>
  <c r="V1274" i="5"/>
  <c r="E1274" i="5"/>
  <c r="X1274" i="5" s="1"/>
  <c r="V1275" i="5"/>
  <c r="E1275" i="5"/>
  <c r="V1276" i="5"/>
  <c r="E1276" i="5"/>
  <c r="X1276" i="5" s="1"/>
  <c r="V1277" i="5"/>
  <c r="E1277" i="5"/>
  <c r="V1278" i="5"/>
  <c r="E1278" i="5"/>
  <c r="X1278" i="5" s="1"/>
  <c r="V1279" i="5"/>
  <c r="E1279" i="5"/>
  <c r="V1280" i="5"/>
  <c r="E1280" i="5"/>
  <c r="X1280" i="5" s="1"/>
  <c r="V1281" i="5"/>
  <c r="E1281" i="5"/>
  <c r="V1282" i="5"/>
  <c r="E1282" i="5"/>
  <c r="X1282" i="5" s="1"/>
  <c r="V1283" i="5"/>
  <c r="E1283" i="5"/>
  <c r="V1284" i="5"/>
  <c r="E1284" i="5"/>
  <c r="X1284" i="5" s="1"/>
  <c r="V1285" i="5"/>
  <c r="E1285" i="5"/>
  <c r="V1286" i="5"/>
  <c r="E1286" i="5"/>
  <c r="X1286" i="5" s="1"/>
  <c r="V1287" i="5"/>
  <c r="E1287" i="5"/>
  <c r="V1288" i="5"/>
  <c r="E1288" i="5"/>
  <c r="X1288" i="5" s="1"/>
  <c r="V1289" i="5"/>
  <c r="E1289" i="5"/>
  <c r="V1290" i="5"/>
  <c r="E1290" i="5"/>
  <c r="X1290" i="5" s="1"/>
  <c r="V1291" i="5"/>
  <c r="E1291" i="5"/>
  <c r="V1292" i="5"/>
  <c r="E1292" i="5"/>
  <c r="X1292" i="5" s="1"/>
  <c r="V1293" i="5"/>
  <c r="E1293" i="5"/>
  <c r="V1294" i="5"/>
  <c r="E1294" i="5"/>
  <c r="X1294" i="5" s="1"/>
  <c r="V1295" i="5"/>
  <c r="E1295" i="5"/>
  <c r="V1296" i="5"/>
  <c r="E1296" i="5"/>
  <c r="X1296" i="5" s="1"/>
  <c r="V1297" i="5"/>
  <c r="E1297" i="5"/>
  <c r="V1298" i="5"/>
  <c r="E1298" i="5"/>
  <c r="X1298" i="5" s="1"/>
  <c r="V1299" i="5"/>
  <c r="E1299" i="5"/>
  <c r="V1300" i="5"/>
  <c r="E1300" i="5"/>
  <c r="X1300" i="5" s="1"/>
  <c r="V1301" i="5"/>
  <c r="E1301" i="5"/>
  <c r="V1302" i="5"/>
  <c r="E1302" i="5"/>
  <c r="X1302" i="5" s="1"/>
  <c r="V1303" i="5"/>
  <c r="E1303" i="5"/>
  <c r="V1304" i="5"/>
  <c r="E1304" i="5"/>
  <c r="X1304" i="5" s="1"/>
  <c r="V1305" i="5"/>
  <c r="E1305" i="5"/>
  <c r="V1306" i="5"/>
  <c r="E1306" i="5"/>
  <c r="X1306" i="5" s="1"/>
  <c r="V1307" i="5"/>
  <c r="E1307" i="5"/>
  <c r="V1308" i="5"/>
  <c r="E1308" i="5"/>
  <c r="X1308" i="5" s="1"/>
  <c r="V1309" i="5"/>
  <c r="E1309" i="5"/>
  <c r="V1310" i="5"/>
  <c r="E1310" i="5"/>
  <c r="X1310" i="5" s="1"/>
  <c r="V1311" i="5"/>
  <c r="E1311" i="5"/>
  <c r="V1312" i="5"/>
  <c r="E1312" i="5"/>
  <c r="X1312" i="5" s="1"/>
  <c r="V1313" i="5"/>
  <c r="E1313" i="5"/>
  <c r="V1314" i="5"/>
  <c r="E1314" i="5"/>
  <c r="X1314" i="5" s="1"/>
  <c r="V1315" i="5"/>
  <c r="E1315" i="5"/>
  <c r="V1316" i="5"/>
  <c r="E1316" i="5"/>
  <c r="X1316" i="5" s="1"/>
  <c r="V1317" i="5"/>
  <c r="E1317" i="5"/>
  <c r="V1318" i="5"/>
  <c r="E1318" i="5"/>
  <c r="X1318" i="5" s="1"/>
  <c r="V1319" i="5"/>
  <c r="E1319" i="5"/>
  <c r="V1320" i="5"/>
  <c r="E1320" i="5"/>
  <c r="X1320" i="5" s="1"/>
  <c r="V1321" i="5"/>
  <c r="E1321" i="5"/>
  <c r="V1322" i="5"/>
  <c r="E1322" i="5"/>
  <c r="X1322" i="5" s="1"/>
  <c r="V1323" i="5"/>
  <c r="E1323" i="5"/>
  <c r="V1324" i="5"/>
  <c r="E1324" i="5"/>
  <c r="X1324" i="5" s="1"/>
  <c r="V1325" i="5"/>
  <c r="E1325" i="5"/>
  <c r="V1326" i="5"/>
  <c r="E1326" i="5"/>
  <c r="X1326" i="5" s="1"/>
  <c r="V1327" i="5"/>
  <c r="E1327" i="5"/>
  <c r="V1328" i="5"/>
  <c r="E1328" i="5"/>
  <c r="X1328" i="5" s="1"/>
  <c r="V1329" i="5"/>
  <c r="E1329" i="5"/>
  <c r="V1330" i="5"/>
  <c r="E1330" i="5"/>
  <c r="X1330" i="5" s="1"/>
  <c r="V1331" i="5"/>
  <c r="E1331" i="5"/>
  <c r="V1332" i="5"/>
  <c r="E1332" i="5"/>
  <c r="X1332" i="5" s="1"/>
  <c r="V1333" i="5"/>
  <c r="E1333" i="5"/>
  <c r="V1334" i="5"/>
  <c r="E1334" i="5"/>
  <c r="X1334" i="5" s="1"/>
  <c r="V1335" i="5"/>
  <c r="E1335" i="5"/>
  <c r="V1336" i="5"/>
  <c r="E1336" i="5"/>
  <c r="X1336" i="5" s="1"/>
  <c r="V1337" i="5"/>
  <c r="E1337" i="5"/>
  <c r="V1338" i="5"/>
  <c r="E1338" i="5"/>
  <c r="X1338" i="5" s="1"/>
  <c r="V1339" i="5"/>
  <c r="E1339" i="5"/>
  <c r="V1340" i="5"/>
  <c r="E1340" i="5"/>
  <c r="X1340" i="5" s="1"/>
  <c r="V1341" i="5"/>
  <c r="E1341" i="5"/>
  <c r="V1342" i="5"/>
  <c r="E1342" i="5"/>
  <c r="X1342" i="5" s="1"/>
  <c r="V1343" i="5"/>
  <c r="E1343" i="5"/>
  <c r="V1344" i="5"/>
  <c r="E1344" i="5"/>
  <c r="X1344" i="5" s="1"/>
  <c r="V1345" i="5"/>
  <c r="E1345" i="5"/>
  <c r="V1346" i="5"/>
  <c r="E1346" i="5"/>
  <c r="X1346" i="5" s="1"/>
  <c r="V1347" i="5"/>
  <c r="E1347" i="5"/>
  <c r="V1348" i="5"/>
  <c r="E1348" i="5"/>
  <c r="X1348" i="5" s="1"/>
  <c r="V1349" i="5"/>
  <c r="E1349" i="5"/>
  <c r="V1350" i="5"/>
  <c r="E1350" i="5"/>
  <c r="X1350" i="5" s="1"/>
  <c r="V1351" i="5"/>
  <c r="E1351" i="5"/>
  <c r="V1352" i="5"/>
  <c r="E1352" i="5"/>
  <c r="X1352" i="5" s="1"/>
  <c r="V1353" i="5"/>
  <c r="E1353" i="5"/>
  <c r="V1354" i="5"/>
  <c r="E1354" i="5"/>
  <c r="X1354" i="5" s="1"/>
  <c r="V1355" i="5"/>
  <c r="E1355" i="5"/>
  <c r="V1356" i="5"/>
  <c r="E1356" i="5"/>
  <c r="X1356" i="5" s="1"/>
  <c r="V1357" i="5"/>
  <c r="E1357" i="5"/>
  <c r="V1358" i="5"/>
  <c r="E1358" i="5"/>
  <c r="X1358" i="5" s="1"/>
  <c r="V1359" i="5"/>
  <c r="E1359" i="5"/>
  <c r="V1360" i="5"/>
  <c r="E1360" i="5"/>
  <c r="X1360" i="5" s="1"/>
  <c r="V1361" i="5"/>
  <c r="E1361" i="5"/>
  <c r="V1362" i="5"/>
  <c r="E1362" i="5"/>
  <c r="X1362" i="5" s="1"/>
  <c r="V1363" i="5"/>
  <c r="E1363" i="5"/>
  <c r="V1364" i="5"/>
  <c r="E1364" i="5"/>
  <c r="X1364" i="5" s="1"/>
  <c r="V1365" i="5"/>
  <c r="E1365" i="5"/>
  <c r="V1366" i="5"/>
  <c r="E1366" i="5"/>
  <c r="X1366" i="5" s="1"/>
  <c r="V1367" i="5"/>
  <c r="E1367" i="5"/>
  <c r="V1368" i="5"/>
  <c r="E1368" i="5"/>
  <c r="X1368" i="5" s="1"/>
  <c r="V1369" i="5"/>
  <c r="E1369" i="5"/>
  <c r="V1370" i="5"/>
  <c r="E1370" i="5"/>
  <c r="X1370" i="5" s="1"/>
  <c r="V1371" i="5"/>
  <c r="E1371" i="5"/>
  <c r="V1372" i="5"/>
  <c r="E1372" i="5"/>
  <c r="X1372" i="5" s="1"/>
  <c r="V1373" i="5"/>
  <c r="E1373" i="5"/>
  <c r="V1374" i="5"/>
  <c r="E1374" i="5"/>
  <c r="X1374" i="5" s="1"/>
  <c r="V1375" i="5"/>
  <c r="E1375" i="5"/>
  <c r="V1376" i="5"/>
  <c r="E1376" i="5"/>
  <c r="X1376" i="5" s="1"/>
  <c r="V1377" i="5"/>
  <c r="E1377" i="5"/>
  <c r="V1378" i="5"/>
  <c r="E1378" i="5"/>
  <c r="X1378" i="5" s="1"/>
  <c r="V1379" i="5"/>
  <c r="E1379" i="5"/>
  <c r="V1380" i="5"/>
  <c r="E1380" i="5"/>
  <c r="X1380" i="5" s="1"/>
  <c r="V1381" i="5"/>
  <c r="E1381" i="5"/>
  <c r="V1382" i="5"/>
  <c r="E1382" i="5"/>
  <c r="X1382" i="5" s="1"/>
  <c r="V1383" i="5"/>
  <c r="E1383" i="5"/>
  <c r="V1384" i="5"/>
  <c r="E1384" i="5"/>
  <c r="X1384" i="5" s="1"/>
  <c r="V1385" i="5"/>
  <c r="E1385" i="5"/>
  <c r="V1386" i="5"/>
  <c r="E1386" i="5"/>
  <c r="X1386" i="5" s="1"/>
  <c r="V1387" i="5"/>
  <c r="E1387" i="5"/>
  <c r="V1388" i="5"/>
  <c r="E1388" i="5"/>
  <c r="X1388" i="5" s="1"/>
  <c r="V1389" i="5"/>
  <c r="E1389" i="5"/>
  <c r="V1390" i="5"/>
  <c r="E1390" i="5"/>
  <c r="X1390" i="5" s="1"/>
  <c r="V1391" i="5"/>
  <c r="E1391" i="5"/>
  <c r="V1392" i="5"/>
  <c r="E1392" i="5"/>
  <c r="X1392" i="5" s="1"/>
  <c r="V1393" i="5"/>
  <c r="E1393" i="5"/>
  <c r="V1394" i="5"/>
  <c r="E1394" i="5"/>
  <c r="X1394" i="5" s="1"/>
  <c r="V1395" i="5"/>
  <c r="E1395" i="5"/>
  <c r="V1396" i="5"/>
  <c r="E1396" i="5"/>
  <c r="X1396" i="5" s="1"/>
  <c r="V1397" i="5"/>
  <c r="E1397" i="5"/>
  <c r="V1398" i="5"/>
  <c r="E1398" i="5"/>
  <c r="X1398" i="5" s="1"/>
  <c r="V1399" i="5"/>
  <c r="E1399" i="5"/>
  <c r="V1400" i="5"/>
  <c r="E1400" i="5"/>
  <c r="X1400" i="5" s="1"/>
  <c r="V1401" i="5"/>
  <c r="E1401" i="5"/>
  <c r="V1402" i="5"/>
  <c r="E1402" i="5"/>
  <c r="X1402" i="5" s="1"/>
  <c r="V1403" i="5"/>
  <c r="E1403" i="5"/>
  <c r="V1404" i="5"/>
  <c r="E1404" i="5"/>
  <c r="X1404" i="5" s="1"/>
  <c r="V1405" i="5"/>
  <c r="E1405" i="5"/>
  <c r="V1406" i="5"/>
  <c r="E1406" i="5"/>
  <c r="X1406" i="5" s="1"/>
  <c r="V1407" i="5"/>
  <c r="E1407" i="5"/>
  <c r="V1408" i="5"/>
  <c r="E1408" i="5"/>
  <c r="X1408" i="5" s="1"/>
  <c r="V1409" i="5"/>
  <c r="E1409" i="5"/>
  <c r="V1410" i="5"/>
  <c r="E1410" i="5"/>
  <c r="X1410" i="5" s="1"/>
  <c r="V1411" i="5"/>
  <c r="E1411" i="5"/>
  <c r="V1412" i="5"/>
  <c r="E1412" i="5"/>
  <c r="X1412" i="5" s="1"/>
  <c r="V1413" i="5"/>
  <c r="E1413" i="5"/>
  <c r="V1414" i="5"/>
  <c r="E1414" i="5"/>
  <c r="X1414" i="5" s="1"/>
  <c r="V1415" i="5"/>
  <c r="E1415" i="5"/>
  <c r="V1416" i="5"/>
  <c r="E1416" i="5"/>
  <c r="X1416" i="5" s="1"/>
  <c r="V1417" i="5"/>
  <c r="E1417" i="5"/>
  <c r="V1418" i="5"/>
  <c r="E1418" i="5"/>
  <c r="X1418" i="5" s="1"/>
  <c r="V1419" i="5"/>
  <c r="E1419" i="5"/>
  <c r="V1420" i="5"/>
  <c r="E1420" i="5"/>
  <c r="X1420" i="5" s="1"/>
  <c r="V1421" i="5"/>
  <c r="E1421" i="5"/>
  <c r="V1422" i="5"/>
  <c r="E1422" i="5"/>
  <c r="X1422" i="5" s="1"/>
  <c r="V1423" i="5"/>
  <c r="E1423" i="5"/>
  <c r="V1424" i="5"/>
  <c r="E1424" i="5"/>
  <c r="X1424" i="5" s="1"/>
  <c r="V1425" i="5"/>
  <c r="E1425" i="5"/>
  <c r="V1426" i="5"/>
  <c r="E1426" i="5"/>
  <c r="X1426" i="5" s="1"/>
  <c r="V1427" i="5"/>
  <c r="E1427" i="5"/>
  <c r="V1428" i="5"/>
  <c r="E1428" i="5"/>
  <c r="X1428" i="5" s="1"/>
  <c r="V1429" i="5"/>
  <c r="E1429" i="5"/>
  <c r="V1430" i="5"/>
  <c r="E1430" i="5"/>
  <c r="X1430" i="5" s="1"/>
  <c r="V1431" i="5"/>
  <c r="E1431" i="5"/>
  <c r="V1432" i="5"/>
  <c r="E1432" i="5"/>
  <c r="X1432" i="5" s="1"/>
  <c r="V1433" i="5"/>
  <c r="E1433" i="5"/>
  <c r="V1434" i="5"/>
  <c r="E1434" i="5"/>
  <c r="X1434" i="5" s="1"/>
  <c r="V1435" i="5"/>
  <c r="E1435" i="5"/>
  <c r="V1436" i="5"/>
  <c r="E1436" i="5"/>
  <c r="X1436" i="5" s="1"/>
  <c r="V1437" i="5"/>
  <c r="E1437" i="5"/>
  <c r="V1438" i="5"/>
  <c r="E1438" i="5"/>
  <c r="X1438" i="5" s="1"/>
  <c r="V1439" i="5"/>
  <c r="E1439" i="5"/>
  <c r="V1440" i="5"/>
  <c r="E1440" i="5"/>
  <c r="X1440" i="5" s="1"/>
  <c r="V1441" i="5"/>
  <c r="E1441" i="5"/>
  <c r="V1442" i="5"/>
  <c r="E1442" i="5"/>
  <c r="X1442" i="5" s="1"/>
  <c r="V1443" i="5"/>
  <c r="E1443" i="5"/>
  <c r="V1444" i="5"/>
  <c r="E1444" i="5"/>
  <c r="X1444" i="5" s="1"/>
  <c r="V1445" i="5"/>
  <c r="E1445" i="5"/>
  <c r="V1446" i="5"/>
  <c r="E1446" i="5"/>
  <c r="X1446" i="5" s="1"/>
  <c r="V1447" i="5"/>
  <c r="E1447" i="5"/>
  <c r="V1448" i="5"/>
  <c r="E1448" i="5"/>
  <c r="X1448" i="5" s="1"/>
  <c r="V1449" i="5"/>
  <c r="E1449" i="5"/>
  <c r="V1450" i="5"/>
  <c r="E1450" i="5"/>
  <c r="X1450" i="5" s="1"/>
  <c r="V1451" i="5"/>
  <c r="E1451" i="5"/>
  <c r="V1452" i="5"/>
  <c r="E1452" i="5"/>
  <c r="X1452" i="5" s="1"/>
  <c r="V1453" i="5"/>
  <c r="E1453" i="5"/>
  <c r="V1454" i="5"/>
  <c r="E1454" i="5"/>
  <c r="X1454" i="5" s="1"/>
  <c r="V1455" i="5"/>
  <c r="E1455" i="5"/>
  <c r="V1456" i="5"/>
  <c r="E1456" i="5"/>
  <c r="X1456" i="5" s="1"/>
  <c r="V1457" i="5"/>
  <c r="E1457" i="5"/>
  <c r="V1458" i="5"/>
  <c r="E1458" i="5"/>
  <c r="X1458" i="5" s="1"/>
  <c r="V1459" i="5"/>
  <c r="E1459" i="5"/>
  <c r="V1460" i="5"/>
  <c r="E1460" i="5"/>
  <c r="X1460" i="5" s="1"/>
  <c r="V1461" i="5"/>
  <c r="E1461" i="5"/>
  <c r="V1462" i="5"/>
  <c r="E1462" i="5"/>
  <c r="X1462" i="5" s="1"/>
  <c r="V1463" i="5"/>
  <c r="E1463" i="5"/>
  <c r="V1464" i="5"/>
  <c r="E1464" i="5"/>
  <c r="X1464" i="5" s="1"/>
  <c r="V1465" i="5"/>
  <c r="E1465" i="5"/>
  <c r="V1466" i="5"/>
  <c r="E1466" i="5"/>
  <c r="X1466" i="5" s="1"/>
  <c r="V1467" i="5"/>
  <c r="E1467" i="5"/>
  <c r="V1468" i="5"/>
  <c r="E1468" i="5"/>
  <c r="X1468" i="5" s="1"/>
  <c r="V1469" i="5"/>
  <c r="E1469" i="5"/>
  <c r="V1470" i="5"/>
  <c r="E1470" i="5"/>
  <c r="X1470" i="5" s="1"/>
  <c r="V1471" i="5"/>
  <c r="E1471" i="5"/>
  <c r="V1472" i="5"/>
  <c r="E1472" i="5"/>
  <c r="X1472" i="5" s="1"/>
  <c r="V1473" i="5"/>
  <c r="E1473" i="5"/>
  <c r="V1474" i="5"/>
  <c r="E1474" i="5"/>
  <c r="X1474" i="5" s="1"/>
  <c r="V1475" i="5"/>
  <c r="E1475" i="5"/>
  <c r="V1476" i="5"/>
  <c r="E1476" i="5"/>
  <c r="X1476" i="5" s="1"/>
  <c r="V1477" i="5"/>
  <c r="E1477" i="5"/>
  <c r="V1478" i="5"/>
  <c r="E1478" i="5"/>
  <c r="X1478" i="5" s="1"/>
  <c r="V1479" i="5"/>
  <c r="E1479" i="5"/>
  <c r="V1480" i="5"/>
  <c r="E1480" i="5"/>
  <c r="X1480" i="5" s="1"/>
  <c r="V1481" i="5"/>
  <c r="E1481" i="5"/>
  <c r="V1482" i="5"/>
  <c r="E1482" i="5"/>
  <c r="X1482" i="5" s="1"/>
  <c r="V1483" i="5"/>
  <c r="E1483" i="5"/>
  <c r="V1484" i="5"/>
  <c r="E1484" i="5"/>
  <c r="X1484" i="5" s="1"/>
  <c r="V1485" i="5"/>
  <c r="E1485" i="5"/>
  <c r="V1486" i="5"/>
  <c r="E1486" i="5"/>
  <c r="X1486" i="5" s="1"/>
  <c r="V1487" i="5"/>
  <c r="E1487" i="5"/>
  <c r="V1488" i="5"/>
  <c r="E1488" i="5"/>
  <c r="X1488" i="5" s="1"/>
  <c r="V1489" i="5"/>
  <c r="E1489" i="5"/>
  <c r="V1490" i="5"/>
  <c r="E1490" i="5"/>
  <c r="X1490" i="5" s="1"/>
  <c r="V1491" i="5"/>
  <c r="E1491" i="5"/>
  <c r="V1492" i="5"/>
  <c r="E1492" i="5"/>
  <c r="X1492" i="5" s="1"/>
  <c r="V1493" i="5"/>
  <c r="E1493" i="5"/>
  <c r="V1494" i="5"/>
  <c r="E1494" i="5"/>
  <c r="X1494" i="5" s="1"/>
  <c r="V1495" i="5"/>
  <c r="E1495" i="5"/>
  <c r="V1496" i="5"/>
  <c r="E1496" i="5"/>
  <c r="X1496" i="5" s="1"/>
  <c r="V1497" i="5"/>
  <c r="E1497" i="5"/>
  <c r="V1498" i="5"/>
  <c r="E1498" i="5"/>
  <c r="X1498" i="5" s="1"/>
  <c r="V1499" i="5"/>
  <c r="E1499" i="5"/>
  <c r="V1500" i="5"/>
  <c r="E1500" i="5"/>
  <c r="X1500" i="5" s="1"/>
  <c r="V1501" i="5"/>
  <c r="E1501" i="5"/>
  <c r="V1502" i="5"/>
  <c r="E1502" i="5"/>
  <c r="X1502" i="5" s="1"/>
  <c r="V1503" i="5"/>
  <c r="E1503" i="5"/>
  <c r="V1504" i="5"/>
  <c r="E1504" i="5"/>
  <c r="X1504" i="5" s="1"/>
  <c r="V1505" i="5"/>
  <c r="E1505" i="5"/>
  <c r="V1506" i="5"/>
  <c r="E1506" i="5"/>
  <c r="X1506" i="5" s="1"/>
  <c r="V1507" i="5"/>
  <c r="E1507" i="5"/>
  <c r="V1508" i="5"/>
  <c r="E1508" i="5"/>
  <c r="X1508" i="5" s="1"/>
  <c r="V1509" i="5"/>
  <c r="E1509" i="5"/>
  <c r="V1510" i="5"/>
  <c r="E1510" i="5"/>
  <c r="X1510" i="5" s="1"/>
  <c r="V1511" i="5"/>
  <c r="E1511" i="5"/>
  <c r="V1512" i="5"/>
  <c r="E1512" i="5"/>
  <c r="X1512" i="5" s="1"/>
  <c r="V1513" i="5"/>
  <c r="E1513" i="5"/>
  <c r="V1514" i="5"/>
  <c r="E1514" i="5"/>
  <c r="X1514" i="5" s="1"/>
  <c r="V1515" i="5"/>
  <c r="E1515" i="5"/>
  <c r="V1516" i="5"/>
  <c r="E1516" i="5"/>
  <c r="X1516" i="5" s="1"/>
  <c r="V1517" i="5"/>
  <c r="E1517" i="5"/>
  <c r="V1518" i="5"/>
  <c r="E1518" i="5"/>
  <c r="X1518" i="5" s="1"/>
  <c r="V1519" i="5"/>
  <c r="E1519" i="5"/>
  <c r="V1520" i="5"/>
  <c r="E1520" i="5"/>
  <c r="X1520" i="5" s="1"/>
  <c r="V1521" i="5"/>
  <c r="E1521" i="5"/>
  <c r="V1522" i="5"/>
  <c r="E1522" i="5"/>
  <c r="X1522" i="5" s="1"/>
  <c r="V1523" i="5"/>
  <c r="E1523" i="5"/>
  <c r="V1524" i="5"/>
  <c r="E1524" i="5"/>
  <c r="X1524" i="5" s="1"/>
  <c r="V1525" i="5"/>
  <c r="E1525" i="5"/>
  <c r="V1526" i="5"/>
  <c r="E1526" i="5"/>
  <c r="X1526" i="5" s="1"/>
  <c r="V1527" i="5"/>
  <c r="E1527" i="5"/>
  <c r="V1528" i="5"/>
  <c r="E1528" i="5"/>
  <c r="X1528" i="5" s="1"/>
  <c r="V1529" i="5"/>
  <c r="E1529" i="5"/>
  <c r="V1530" i="5"/>
  <c r="E1530" i="5"/>
  <c r="X1530" i="5" s="1"/>
  <c r="V1531" i="5"/>
  <c r="E1531" i="5"/>
  <c r="V1532" i="5"/>
  <c r="E1532" i="5"/>
  <c r="X1532" i="5" s="1"/>
  <c r="V1533" i="5"/>
  <c r="E1533" i="5"/>
  <c r="V1534" i="5"/>
  <c r="E1534" i="5"/>
  <c r="X1534" i="5" s="1"/>
  <c r="V1535" i="5"/>
  <c r="E1535" i="5"/>
  <c r="V1536" i="5"/>
  <c r="E1536" i="5"/>
  <c r="X1536" i="5" s="1"/>
  <c r="V1537" i="5"/>
  <c r="E1537" i="5"/>
  <c r="V1538" i="5"/>
  <c r="E1538" i="5"/>
  <c r="X1538" i="5" s="1"/>
  <c r="V1539" i="5"/>
  <c r="E1539" i="5"/>
  <c r="V1540" i="5"/>
  <c r="E1540" i="5"/>
  <c r="X1540" i="5" s="1"/>
  <c r="V1541" i="5"/>
  <c r="E1541" i="5"/>
  <c r="V1542" i="5"/>
  <c r="E1542" i="5"/>
  <c r="X1542" i="5" s="1"/>
  <c r="V1543" i="5"/>
  <c r="E1543" i="5"/>
  <c r="V1544" i="5"/>
  <c r="E1544" i="5"/>
  <c r="X1544" i="5" s="1"/>
  <c r="V1545" i="5"/>
  <c r="E1545" i="5"/>
  <c r="V1546" i="5"/>
  <c r="E1546" i="5"/>
  <c r="X1546" i="5" s="1"/>
  <c r="V1547" i="5"/>
  <c r="E1547" i="5"/>
  <c r="V1548" i="5"/>
  <c r="E1548" i="5"/>
  <c r="X1548" i="5" s="1"/>
  <c r="V1549" i="5"/>
  <c r="E1549" i="5"/>
  <c r="V1550" i="5"/>
  <c r="E1550" i="5"/>
  <c r="X1550" i="5" s="1"/>
  <c r="V1551" i="5"/>
  <c r="E1551" i="5"/>
  <c r="V1552" i="5"/>
  <c r="E1552" i="5"/>
  <c r="X1552" i="5" s="1"/>
  <c r="V1553" i="5"/>
  <c r="E1553" i="5"/>
  <c r="V1554" i="5"/>
  <c r="E1554" i="5"/>
  <c r="X1554" i="5" s="1"/>
  <c r="V1555" i="5"/>
  <c r="E1555" i="5"/>
  <c r="V1556" i="5"/>
  <c r="E1556" i="5"/>
  <c r="X1556" i="5" s="1"/>
  <c r="V1557" i="5"/>
  <c r="E1557" i="5"/>
  <c r="V1558" i="5"/>
  <c r="E1558" i="5"/>
  <c r="X1558" i="5" s="1"/>
  <c r="V1559" i="5"/>
  <c r="E1559" i="5"/>
  <c r="V1560" i="5"/>
  <c r="E1560" i="5"/>
  <c r="X1560" i="5" s="1"/>
  <c r="V1561" i="5"/>
  <c r="E1561" i="5"/>
  <c r="V1562" i="5"/>
  <c r="E1562" i="5"/>
  <c r="X1562" i="5" s="1"/>
  <c r="V1563" i="5"/>
  <c r="E1563" i="5"/>
  <c r="V1564" i="5"/>
  <c r="E1564" i="5"/>
  <c r="X1564" i="5" s="1"/>
  <c r="V1565" i="5"/>
  <c r="E1565" i="5"/>
  <c r="V1566" i="5"/>
  <c r="E1566" i="5"/>
  <c r="X1566" i="5" s="1"/>
  <c r="V1567" i="5"/>
  <c r="E1567" i="5"/>
  <c r="V1568" i="5"/>
  <c r="E1568" i="5"/>
  <c r="X1568" i="5" s="1"/>
  <c r="V1569" i="5"/>
  <c r="E1569" i="5"/>
  <c r="V1570" i="5"/>
  <c r="E1570" i="5"/>
  <c r="X1570" i="5" s="1"/>
  <c r="V1571" i="5"/>
  <c r="E1571" i="5"/>
  <c r="V1572" i="5"/>
  <c r="E1572" i="5"/>
  <c r="X1572" i="5" s="1"/>
  <c r="V1573" i="5"/>
  <c r="E1573" i="5"/>
  <c r="V1574" i="5"/>
  <c r="E1574" i="5"/>
  <c r="X1574" i="5" s="1"/>
  <c r="V1575" i="5"/>
  <c r="E1575" i="5"/>
  <c r="V1576" i="5"/>
  <c r="E1576" i="5"/>
  <c r="X1576" i="5" s="1"/>
  <c r="V1577" i="5"/>
  <c r="E1577" i="5"/>
  <c r="V1578" i="5"/>
  <c r="E1578" i="5"/>
  <c r="X1578" i="5" s="1"/>
  <c r="V1579" i="5"/>
  <c r="E1579" i="5"/>
  <c r="V1580" i="5"/>
  <c r="E1580" i="5"/>
  <c r="X1580" i="5" s="1"/>
  <c r="V1581" i="5"/>
  <c r="E1581" i="5"/>
  <c r="V1582" i="5"/>
  <c r="E1582" i="5"/>
  <c r="X1582" i="5" s="1"/>
  <c r="V1583" i="5"/>
  <c r="E1583" i="5"/>
  <c r="V1584" i="5"/>
  <c r="E1584" i="5"/>
  <c r="X1584" i="5" s="1"/>
  <c r="V1585" i="5"/>
  <c r="E1585" i="5"/>
  <c r="V1586" i="5"/>
  <c r="E1586" i="5"/>
  <c r="X1586" i="5" s="1"/>
  <c r="V1587" i="5"/>
  <c r="E1587" i="5"/>
  <c r="V1588" i="5"/>
  <c r="E1588" i="5"/>
  <c r="X1588" i="5" s="1"/>
  <c r="V1589" i="5"/>
  <c r="E1589" i="5"/>
  <c r="V1590" i="5"/>
  <c r="E1590" i="5"/>
  <c r="X1590" i="5" s="1"/>
  <c r="V1591" i="5"/>
  <c r="E1591" i="5"/>
  <c r="V1592" i="5"/>
  <c r="E1592" i="5"/>
  <c r="X1592" i="5" s="1"/>
  <c r="V1593" i="5"/>
  <c r="E1593" i="5"/>
  <c r="V1594" i="5"/>
  <c r="E1594" i="5"/>
  <c r="X1594" i="5" s="1"/>
  <c r="V1595" i="5"/>
  <c r="E1595" i="5"/>
  <c r="V1596" i="5"/>
  <c r="E1596" i="5"/>
  <c r="X1596" i="5" s="1"/>
  <c r="V1597" i="5"/>
  <c r="E1597" i="5"/>
  <c r="V1598" i="5"/>
  <c r="E1598" i="5"/>
  <c r="X1598" i="5" s="1"/>
  <c r="V1599" i="5"/>
  <c r="E1599" i="5"/>
  <c r="V1600" i="5"/>
  <c r="E1600" i="5"/>
  <c r="X1600" i="5" s="1"/>
  <c r="V1601" i="5"/>
  <c r="E1601" i="5"/>
  <c r="V1602" i="5"/>
  <c r="E1602" i="5"/>
  <c r="X1602" i="5" s="1"/>
  <c r="V1603" i="5"/>
  <c r="E1603" i="5"/>
  <c r="V1604" i="5"/>
  <c r="E1604" i="5"/>
  <c r="X1604" i="5" s="1"/>
  <c r="V1605" i="5"/>
  <c r="E1605" i="5"/>
  <c r="V1606" i="5"/>
  <c r="E1606" i="5"/>
  <c r="X1606" i="5" s="1"/>
  <c r="V1607" i="5"/>
  <c r="E1607" i="5"/>
  <c r="V1608" i="5"/>
  <c r="E1608" i="5"/>
  <c r="X1608" i="5" s="1"/>
  <c r="V1609" i="5"/>
  <c r="E1609" i="5"/>
  <c r="V1610" i="5"/>
  <c r="E1610" i="5"/>
  <c r="X1610" i="5" s="1"/>
  <c r="V1611" i="5"/>
  <c r="E1611" i="5"/>
  <c r="V1612" i="5"/>
  <c r="E1612" i="5"/>
  <c r="X1612" i="5" s="1"/>
  <c r="V1613" i="5"/>
  <c r="E1613" i="5"/>
  <c r="V1614" i="5"/>
  <c r="E1614" i="5"/>
  <c r="X1614" i="5" s="1"/>
  <c r="V1615" i="5"/>
  <c r="E1615" i="5"/>
  <c r="V1616" i="5"/>
  <c r="E1616" i="5"/>
  <c r="X1616" i="5" s="1"/>
  <c r="V1617" i="5"/>
  <c r="E1617" i="5"/>
  <c r="V1618" i="5"/>
  <c r="E1618" i="5"/>
  <c r="X1618" i="5" s="1"/>
  <c r="V1619" i="5"/>
  <c r="E1619" i="5"/>
  <c r="V1620" i="5"/>
  <c r="E1620" i="5"/>
  <c r="X1620" i="5" s="1"/>
  <c r="V1621" i="5"/>
  <c r="E1621" i="5"/>
  <c r="V1622" i="5"/>
  <c r="E1622" i="5"/>
  <c r="X1622" i="5" s="1"/>
  <c r="V1623" i="5"/>
  <c r="E1623" i="5"/>
  <c r="V1624" i="5"/>
  <c r="E1624" i="5"/>
  <c r="X1624" i="5" s="1"/>
  <c r="V1625" i="5"/>
  <c r="E1625" i="5"/>
  <c r="V1626" i="5"/>
  <c r="E1626" i="5"/>
  <c r="X1626" i="5" s="1"/>
  <c r="V1627" i="5"/>
  <c r="E1627" i="5"/>
  <c r="V1628" i="5"/>
  <c r="E1628" i="5"/>
  <c r="X1628" i="5" s="1"/>
  <c r="V1629" i="5"/>
  <c r="E1629" i="5"/>
  <c r="V1630" i="5"/>
  <c r="E1630" i="5"/>
  <c r="X1630" i="5" s="1"/>
  <c r="V1631" i="5"/>
  <c r="E1631" i="5"/>
  <c r="V1632" i="5"/>
  <c r="E1632" i="5"/>
  <c r="X1632" i="5" s="1"/>
  <c r="V1633" i="5"/>
  <c r="E1633" i="5"/>
  <c r="V1634" i="5"/>
  <c r="E1634" i="5"/>
  <c r="X1634" i="5" s="1"/>
  <c r="V1635" i="5"/>
  <c r="E1635" i="5"/>
  <c r="V1636" i="5"/>
  <c r="E1636" i="5"/>
  <c r="X1636" i="5" s="1"/>
  <c r="V1637" i="5"/>
  <c r="E1637" i="5"/>
  <c r="V1638" i="5"/>
  <c r="E1638" i="5"/>
  <c r="X1638" i="5" s="1"/>
  <c r="V1639" i="5"/>
  <c r="E1639" i="5"/>
  <c r="V1640" i="5"/>
  <c r="E1640" i="5"/>
  <c r="X1640" i="5" s="1"/>
  <c r="V1641" i="5"/>
  <c r="E1641" i="5"/>
  <c r="V1642" i="5"/>
  <c r="E1642" i="5"/>
  <c r="X1642" i="5" s="1"/>
  <c r="V1643" i="5"/>
  <c r="E1643" i="5"/>
  <c r="V1644" i="5"/>
  <c r="E1644" i="5"/>
  <c r="X1644" i="5" s="1"/>
  <c r="V1645" i="5"/>
  <c r="E1645" i="5"/>
  <c r="V1646" i="5"/>
  <c r="E1646" i="5"/>
  <c r="X1646" i="5" s="1"/>
  <c r="V1647" i="5"/>
  <c r="E1647" i="5"/>
  <c r="V1648" i="5"/>
  <c r="E1648" i="5"/>
  <c r="X1648" i="5" s="1"/>
  <c r="V1649" i="5"/>
  <c r="E1649" i="5"/>
  <c r="V1650" i="5"/>
  <c r="E1650" i="5"/>
  <c r="X1650" i="5" s="1"/>
  <c r="V1651" i="5"/>
  <c r="E1651" i="5"/>
  <c r="V1652" i="5"/>
  <c r="E1652" i="5"/>
  <c r="X1652" i="5" s="1"/>
  <c r="V1653" i="5"/>
  <c r="E1653" i="5"/>
  <c r="V1654" i="5"/>
  <c r="E1654" i="5"/>
  <c r="X1654" i="5" s="1"/>
  <c r="V1655" i="5"/>
  <c r="E1655" i="5"/>
  <c r="V1656" i="5"/>
  <c r="E1656" i="5"/>
  <c r="X1656" i="5" s="1"/>
  <c r="V1657" i="5"/>
  <c r="E1657" i="5"/>
  <c r="V1658" i="5"/>
  <c r="E1658" i="5"/>
  <c r="X1658" i="5" s="1"/>
  <c r="V1659" i="5"/>
  <c r="E1659" i="5"/>
  <c r="V1660" i="5"/>
  <c r="E1660" i="5"/>
  <c r="X1660" i="5" s="1"/>
  <c r="V1661" i="5"/>
  <c r="E1661" i="5"/>
  <c r="V1662" i="5"/>
  <c r="E1662" i="5"/>
  <c r="X1662" i="5" s="1"/>
  <c r="V1663" i="5"/>
  <c r="E1663" i="5"/>
  <c r="V1664" i="5"/>
  <c r="E1664" i="5"/>
  <c r="X1664" i="5" s="1"/>
  <c r="V1665" i="5"/>
  <c r="E1665" i="5"/>
  <c r="V1666" i="5"/>
  <c r="E1666" i="5"/>
  <c r="X1666" i="5" s="1"/>
  <c r="V1667" i="5"/>
  <c r="E1667" i="5"/>
  <c r="V1668" i="5"/>
  <c r="E1668" i="5"/>
  <c r="X1668" i="5" s="1"/>
  <c r="V1669" i="5"/>
  <c r="E1669" i="5"/>
  <c r="V1670" i="5"/>
  <c r="E1670" i="5"/>
  <c r="X1670" i="5" s="1"/>
  <c r="V1671" i="5"/>
  <c r="E1671" i="5"/>
  <c r="V1672" i="5"/>
  <c r="E1672" i="5"/>
  <c r="X1672" i="5" s="1"/>
  <c r="V1673" i="5"/>
  <c r="E1673" i="5"/>
  <c r="V1674" i="5"/>
  <c r="E1674" i="5"/>
  <c r="X1674" i="5" s="1"/>
  <c r="V1675" i="5"/>
  <c r="E1675" i="5"/>
  <c r="V1676" i="5"/>
  <c r="E1676" i="5"/>
  <c r="X1676" i="5" s="1"/>
  <c r="V1677" i="5"/>
  <c r="E1677" i="5"/>
  <c r="V1678" i="5"/>
  <c r="E1678" i="5"/>
  <c r="X1678" i="5" s="1"/>
  <c r="V1679" i="5"/>
  <c r="E1679" i="5"/>
  <c r="V1680" i="5"/>
  <c r="E1680" i="5"/>
  <c r="X1680" i="5" s="1"/>
  <c r="V1681" i="5"/>
  <c r="E1681" i="5"/>
  <c r="V1682" i="5"/>
  <c r="E1682" i="5"/>
  <c r="X1682" i="5" s="1"/>
  <c r="V1683" i="5"/>
  <c r="E1683" i="5"/>
  <c r="V1684" i="5"/>
  <c r="E1684" i="5"/>
  <c r="X1684" i="5" s="1"/>
  <c r="V1685" i="5"/>
  <c r="E1685" i="5"/>
  <c r="V1686" i="5"/>
  <c r="E1686" i="5"/>
  <c r="X1686" i="5" s="1"/>
  <c r="V1687" i="5"/>
  <c r="E1687" i="5"/>
  <c r="V1688" i="5"/>
  <c r="E1688" i="5"/>
  <c r="X1688" i="5" s="1"/>
  <c r="V1689" i="5"/>
  <c r="E1689" i="5"/>
  <c r="V1690" i="5"/>
  <c r="E1690" i="5"/>
  <c r="X1690" i="5" s="1"/>
  <c r="V1691" i="5"/>
  <c r="E1691" i="5"/>
  <c r="V1692" i="5"/>
  <c r="E1692" i="5"/>
  <c r="X1692" i="5" s="1"/>
  <c r="V1693" i="5"/>
  <c r="E1693" i="5"/>
  <c r="V1694" i="5"/>
  <c r="E1694" i="5"/>
  <c r="X1694" i="5" s="1"/>
  <c r="V1695" i="5"/>
  <c r="E1695" i="5"/>
  <c r="V1696" i="5"/>
  <c r="E1696" i="5"/>
  <c r="X1696" i="5" s="1"/>
  <c r="V1697" i="5"/>
  <c r="E1697" i="5"/>
  <c r="V1698" i="5"/>
  <c r="E1698" i="5"/>
  <c r="X1698" i="5" s="1"/>
  <c r="V1699" i="5"/>
  <c r="E1699" i="5"/>
  <c r="V1700" i="5"/>
  <c r="E1700" i="5"/>
  <c r="X1700" i="5" s="1"/>
  <c r="V1701" i="5"/>
  <c r="E1701" i="5"/>
  <c r="V1702" i="5"/>
  <c r="E1702" i="5"/>
  <c r="X1702" i="5" s="1"/>
  <c r="V1703" i="5"/>
  <c r="E1703" i="5"/>
  <c r="V1704" i="5"/>
  <c r="E1704" i="5"/>
  <c r="X1704" i="5" s="1"/>
  <c r="V1705" i="5"/>
  <c r="E1705" i="5"/>
  <c r="V1706" i="5"/>
  <c r="E1706" i="5"/>
  <c r="X1706" i="5" s="1"/>
  <c r="V1707" i="5"/>
  <c r="E1707" i="5"/>
  <c r="V1708" i="5"/>
  <c r="E1708" i="5"/>
  <c r="X1708" i="5" s="1"/>
  <c r="V1709" i="5"/>
  <c r="E1709" i="5"/>
  <c r="V1710" i="5"/>
  <c r="E1710" i="5"/>
  <c r="X1710" i="5" s="1"/>
  <c r="V1711" i="5"/>
  <c r="E1711" i="5"/>
  <c r="V1712" i="5"/>
  <c r="E1712" i="5"/>
  <c r="X1712" i="5" s="1"/>
  <c r="V1713" i="5"/>
  <c r="E1713" i="5"/>
  <c r="V1714" i="5"/>
  <c r="E1714" i="5"/>
  <c r="X1714" i="5" s="1"/>
  <c r="V1715" i="5"/>
  <c r="E1715" i="5"/>
  <c r="V1716" i="5"/>
  <c r="E1716" i="5"/>
  <c r="X1716" i="5" s="1"/>
  <c r="V1717" i="5"/>
  <c r="E1717" i="5"/>
  <c r="V1718" i="5"/>
  <c r="E1718" i="5"/>
  <c r="X1718" i="5" s="1"/>
  <c r="V1719" i="5"/>
  <c r="E1719" i="5"/>
  <c r="V1720" i="5"/>
  <c r="E1720" i="5"/>
  <c r="X1720" i="5" s="1"/>
  <c r="V1721" i="5"/>
  <c r="E1721" i="5"/>
  <c r="V1722" i="5"/>
  <c r="E1722" i="5"/>
  <c r="X1722" i="5" s="1"/>
  <c r="V1723" i="5"/>
  <c r="E1723" i="5"/>
  <c r="V1724" i="5"/>
  <c r="E1724" i="5"/>
  <c r="X1724" i="5" s="1"/>
  <c r="V1725" i="5"/>
  <c r="E1725" i="5"/>
  <c r="V1726" i="5"/>
  <c r="E1726" i="5"/>
  <c r="X1726" i="5" s="1"/>
  <c r="V1727" i="5"/>
  <c r="E1727" i="5"/>
  <c r="V1728" i="5"/>
  <c r="E1728" i="5"/>
  <c r="X1728" i="5" s="1"/>
  <c r="V1729" i="5"/>
  <c r="E1729" i="5"/>
  <c r="V1730" i="5"/>
  <c r="E1730" i="5"/>
  <c r="X1730" i="5" s="1"/>
  <c r="V1731" i="5"/>
  <c r="E1731" i="5"/>
  <c r="V1732" i="5"/>
  <c r="E1732" i="5"/>
  <c r="X1732" i="5" s="1"/>
  <c r="V1733" i="5"/>
  <c r="E1733" i="5"/>
  <c r="V1734" i="5"/>
  <c r="E1734" i="5"/>
  <c r="X1734" i="5" s="1"/>
  <c r="V1735" i="5"/>
  <c r="E1735" i="5"/>
  <c r="V1736" i="5"/>
  <c r="E1736" i="5"/>
  <c r="X1736" i="5" s="1"/>
  <c r="V1737" i="5"/>
  <c r="E1737" i="5"/>
  <c r="V1738" i="5"/>
  <c r="E1738" i="5"/>
  <c r="X1738" i="5" s="1"/>
  <c r="V1739" i="5"/>
  <c r="E1739" i="5"/>
  <c r="V1740" i="5"/>
  <c r="E1740" i="5"/>
  <c r="X1740" i="5" s="1"/>
  <c r="V1741" i="5"/>
  <c r="E1741" i="5"/>
  <c r="V1742" i="5"/>
  <c r="E1742" i="5"/>
  <c r="X1742" i="5" s="1"/>
  <c r="V1743" i="5"/>
  <c r="E1743" i="5"/>
  <c r="V1744" i="5"/>
  <c r="E1744" i="5"/>
  <c r="X1744" i="5" s="1"/>
  <c r="V1745" i="5"/>
  <c r="E1745" i="5"/>
  <c r="V1746" i="5"/>
  <c r="E1746" i="5"/>
  <c r="X1746" i="5" s="1"/>
  <c r="V1747" i="5"/>
  <c r="E1747" i="5"/>
  <c r="V1748" i="5"/>
  <c r="E1748" i="5"/>
  <c r="X1748" i="5" s="1"/>
  <c r="V1749" i="5"/>
  <c r="E1749" i="5"/>
  <c r="V1750" i="5"/>
  <c r="E1750" i="5"/>
  <c r="X1750" i="5" s="1"/>
  <c r="V1751" i="5"/>
  <c r="E1751" i="5"/>
  <c r="V1752" i="5"/>
  <c r="E1752" i="5"/>
  <c r="X1752" i="5" s="1"/>
  <c r="V1753" i="5"/>
  <c r="E1753" i="5"/>
  <c r="V1754" i="5"/>
  <c r="E1754" i="5"/>
  <c r="X1754" i="5" s="1"/>
  <c r="V1755" i="5"/>
  <c r="E1755" i="5"/>
  <c r="V1756" i="5"/>
  <c r="E1756" i="5"/>
  <c r="X1756" i="5" s="1"/>
  <c r="V1757" i="5"/>
  <c r="E1757" i="5"/>
  <c r="V1758" i="5"/>
  <c r="E1758" i="5"/>
  <c r="X1758" i="5" s="1"/>
  <c r="V1759" i="5"/>
  <c r="E1759" i="5"/>
  <c r="V1760" i="5"/>
  <c r="E1760" i="5"/>
  <c r="X1760" i="5" s="1"/>
  <c r="V1761" i="5"/>
  <c r="E1761" i="5"/>
  <c r="V1762" i="5"/>
  <c r="E1762" i="5"/>
  <c r="X1762" i="5" s="1"/>
  <c r="V1763" i="5"/>
  <c r="E1763" i="5"/>
  <c r="V1764" i="5"/>
  <c r="E1764" i="5"/>
  <c r="X1764" i="5" s="1"/>
  <c r="V1765" i="5"/>
  <c r="E1765" i="5"/>
  <c r="V1766" i="5"/>
  <c r="E1766" i="5"/>
  <c r="X1766" i="5" s="1"/>
  <c r="V1767" i="5"/>
  <c r="E1767" i="5"/>
  <c r="V1768" i="5"/>
  <c r="E1768" i="5"/>
  <c r="X1768" i="5" s="1"/>
  <c r="V1769" i="5"/>
  <c r="E1769" i="5"/>
  <c r="V1770" i="5"/>
  <c r="E1770" i="5"/>
  <c r="X1770" i="5" s="1"/>
  <c r="V1771" i="5"/>
  <c r="E1771" i="5"/>
  <c r="V1772" i="5"/>
  <c r="E1772" i="5"/>
  <c r="X1772" i="5" s="1"/>
  <c r="V1773" i="5"/>
  <c r="E1773" i="5"/>
  <c r="V1774" i="5"/>
  <c r="E1774" i="5"/>
  <c r="X1774" i="5" s="1"/>
  <c r="V1775" i="5"/>
  <c r="E1775" i="5"/>
  <c r="V1776" i="5"/>
  <c r="E1776" i="5"/>
  <c r="X1776" i="5" s="1"/>
  <c r="V1777" i="5"/>
  <c r="E1777" i="5"/>
  <c r="V1778" i="5"/>
  <c r="E1778" i="5"/>
  <c r="X1778" i="5" s="1"/>
  <c r="V1779" i="5"/>
  <c r="E1779" i="5"/>
  <c r="V1780" i="5"/>
  <c r="E1780" i="5"/>
  <c r="X1780" i="5" s="1"/>
  <c r="V1781" i="5"/>
  <c r="E1781" i="5"/>
  <c r="V1782" i="5"/>
  <c r="E1782" i="5"/>
  <c r="X1782" i="5" s="1"/>
  <c r="V1783" i="5"/>
  <c r="E1783" i="5"/>
  <c r="V1784" i="5"/>
  <c r="E1784" i="5"/>
  <c r="X1784" i="5" s="1"/>
  <c r="V1785" i="5"/>
  <c r="E1785" i="5"/>
  <c r="V1786" i="5"/>
  <c r="E1786" i="5"/>
  <c r="X1786" i="5" s="1"/>
  <c r="V1787" i="5"/>
  <c r="E1787" i="5"/>
  <c r="V1788" i="5"/>
  <c r="E1788" i="5"/>
  <c r="X1788" i="5" s="1"/>
  <c r="V1789" i="5"/>
  <c r="E1789" i="5"/>
  <c r="V1790" i="5"/>
  <c r="E1790" i="5"/>
  <c r="X1790" i="5" s="1"/>
  <c r="V1791" i="5"/>
  <c r="E1791" i="5"/>
  <c r="V1792" i="5"/>
  <c r="E1792" i="5"/>
  <c r="X1792" i="5" s="1"/>
  <c r="V1793" i="5"/>
  <c r="E1793" i="5"/>
  <c r="V1794" i="5"/>
  <c r="E1794" i="5"/>
  <c r="X1794" i="5" s="1"/>
  <c r="V1795" i="5"/>
  <c r="E1795" i="5"/>
  <c r="V1796" i="5"/>
  <c r="E1796" i="5"/>
  <c r="X1796" i="5" s="1"/>
  <c r="V1797" i="5"/>
  <c r="E1797" i="5"/>
  <c r="V1798" i="5"/>
  <c r="E1798" i="5"/>
  <c r="X1798" i="5" s="1"/>
  <c r="V1799" i="5"/>
  <c r="E1799" i="5"/>
  <c r="V1800" i="5"/>
  <c r="E1800" i="5"/>
  <c r="X1800" i="5" s="1"/>
  <c r="V1801" i="5"/>
  <c r="E1801" i="5"/>
  <c r="V1802" i="5"/>
  <c r="E1802" i="5"/>
  <c r="X1802" i="5" s="1"/>
  <c r="V1803" i="5"/>
  <c r="E1803" i="5"/>
  <c r="V1804" i="5"/>
  <c r="E1804" i="5"/>
  <c r="X1804" i="5" s="1"/>
  <c r="V1805" i="5"/>
  <c r="E1805" i="5"/>
  <c r="V1806" i="5"/>
  <c r="E1806" i="5"/>
  <c r="X1806" i="5" s="1"/>
  <c r="V1807" i="5"/>
  <c r="E1807" i="5"/>
  <c r="V1808" i="5"/>
  <c r="E1808" i="5"/>
  <c r="X1808" i="5" s="1"/>
  <c r="V1809" i="5"/>
  <c r="E1809" i="5"/>
  <c r="V1810" i="5"/>
  <c r="E1810" i="5"/>
  <c r="X1810" i="5" s="1"/>
  <c r="V1811" i="5"/>
  <c r="E1811" i="5"/>
  <c r="V1812" i="5"/>
  <c r="E1812" i="5"/>
  <c r="X1812" i="5" s="1"/>
  <c r="V1813" i="5"/>
  <c r="E1813" i="5"/>
  <c r="V1814" i="5"/>
  <c r="E1814" i="5"/>
  <c r="X1814" i="5" s="1"/>
  <c r="V1815" i="5"/>
  <c r="E1815" i="5"/>
  <c r="V1816" i="5"/>
  <c r="E1816" i="5"/>
  <c r="X1816" i="5" s="1"/>
  <c r="V1817" i="5"/>
  <c r="E1817" i="5"/>
  <c r="V1818" i="5"/>
  <c r="E1818" i="5"/>
  <c r="X1818" i="5" s="1"/>
  <c r="V1819" i="5"/>
  <c r="E1819" i="5"/>
  <c r="V1820" i="5"/>
  <c r="E1820" i="5"/>
  <c r="X1820" i="5" s="1"/>
  <c r="V1821" i="5"/>
  <c r="E1821" i="5"/>
  <c r="V1822" i="5"/>
  <c r="E1822" i="5"/>
  <c r="X1822" i="5" s="1"/>
  <c r="V1823" i="5"/>
  <c r="E1823" i="5"/>
  <c r="V1824" i="5"/>
  <c r="E1824" i="5"/>
  <c r="X1824" i="5" s="1"/>
  <c r="V1825" i="5"/>
  <c r="E1825" i="5"/>
  <c r="V1826" i="5"/>
  <c r="E1826" i="5"/>
  <c r="X1826" i="5" s="1"/>
  <c r="V1827" i="5"/>
  <c r="E1827" i="5"/>
  <c r="V1828" i="5"/>
  <c r="E1828" i="5"/>
  <c r="X1828" i="5" s="1"/>
  <c r="V1829" i="5"/>
  <c r="E1829" i="5"/>
  <c r="V1830" i="5"/>
  <c r="E1830" i="5"/>
  <c r="X1830" i="5" s="1"/>
  <c r="V1831" i="5"/>
  <c r="E1831" i="5"/>
  <c r="V1832" i="5"/>
  <c r="E1832" i="5"/>
  <c r="X1832" i="5" s="1"/>
  <c r="V1833" i="5"/>
  <c r="E1833" i="5"/>
  <c r="V1834" i="5"/>
  <c r="E1834" i="5"/>
  <c r="X1834" i="5" s="1"/>
  <c r="V1835" i="5"/>
  <c r="E1835" i="5"/>
  <c r="V1836" i="5"/>
  <c r="E1836" i="5"/>
  <c r="X1836" i="5" s="1"/>
  <c r="V1837" i="5"/>
  <c r="E1837" i="5"/>
  <c r="V1838" i="5"/>
  <c r="E1838" i="5"/>
  <c r="X1838" i="5" s="1"/>
  <c r="V1839" i="5"/>
  <c r="E1839" i="5"/>
  <c r="V1840" i="5"/>
  <c r="E1840" i="5"/>
  <c r="X1840" i="5" s="1"/>
  <c r="V1841" i="5"/>
  <c r="E1841" i="5"/>
  <c r="V1842" i="5"/>
  <c r="E1842" i="5"/>
  <c r="X1842" i="5" s="1"/>
  <c r="V1843" i="5"/>
  <c r="E1843" i="5"/>
  <c r="V1844" i="5"/>
  <c r="E1844" i="5"/>
  <c r="X1844" i="5" s="1"/>
  <c r="V1845" i="5"/>
  <c r="E1845" i="5"/>
  <c r="V1846" i="5"/>
  <c r="E1846" i="5"/>
  <c r="X1846" i="5" s="1"/>
  <c r="V1847" i="5"/>
  <c r="E1847" i="5"/>
  <c r="V1848" i="5"/>
  <c r="E1848" i="5"/>
  <c r="X1848" i="5" s="1"/>
  <c r="V1849" i="5"/>
  <c r="E1849" i="5"/>
  <c r="V1850" i="5"/>
  <c r="E1850" i="5"/>
  <c r="X1850" i="5" s="1"/>
  <c r="V1851" i="5"/>
  <c r="E1851" i="5"/>
  <c r="V1852" i="5"/>
  <c r="E1852" i="5"/>
  <c r="X1852" i="5" s="1"/>
  <c r="V1853" i="5"/>
  <c r="E1853" i="5"/>
  <c r="V1854" i="5"/>
  <c r="E1854" i="5"/>
  <c r="X1854" i="5" s="1"/>
  <c r="V1855" i="5"/>
  <c r="E1855" i="5"/>
  <c r="V1856" i="5"/>
  <c r="E1856" i="5"/>
  <c r="X1856" i="5" s="1"/>
  <c r="V1857" i="5"/>
  <c r="E1857" i="5"/>
  <c r="V1858" i="5"/>
  <c r="E1858" i="5"/>
  <c r="X1858" i="5" s="1"/>
  <c r="V1859" i="5"/>
  <c r="E1859" i="5"/>
  <c r="V1860" i="5"/>
  <c r="E1860" i="5"/>
  <c r="X1860" i="5" s="1"/>
  <c r="V1861" i="5"/>
  <c r="E1861" i="5"/>
  <c r="V1862" i="5"/>
  <c r="E1862" i="5"/>
  <c r="X1862" i="5" s="1"/>
  <c r="V1863" i="5"/>
  <c r="E1863" i="5"/>
  <c r="V1864" i="5"/>
  <c r="E1864" i="5"/>
  <c r="X1864" i="5" s="1"/>
  <c r="V1865" i="5"/>
  <c r="E1865" i="5"/>
  <c r="V1866" i="5"/>
  <c r="E1866" i="5"/>
  <c r="X1866" i="5" s="1"/>
  <c r="V1867" i="5"/>
  <c r="E1867" i="5"/>
  <c r="V1868" i="5"/>
  <c r="E1868" i="5"/>
  <c r="X1868" i="5" s="1"/>
  <c r="V1869" i="5"/>
  <c r="E1869" i="5"/>
  <c r="V1870" i="5"/>
  <c r="E1870" i="5"/>
  <c r="X1870" i="5" s="1"/>
  <c r="V1871" i="5"/>
  <c r="E1871" i="5"/>
  <c r="V1872" i="5"/>
  <c r="E1872" i="5"/>
  <c r="X1872" i="5" s="1"/>
  <c r="V1873" i="5"/>
  <c r="E1873" i="5"/>
  <c r="V1874" i="5"/>
  <c r="E1874" i="5"/>
  <c r="X1874" i="5" s="1"/>
  <c r="V1875" i="5"/>
  <c r="E1875" i="5"/>
  <c r="V1876" i="5"/>
  <c r="E1876" i="5"/>
  <c r="X1876" i="5" s="1"/>
  <c r="V1877" i="5"/>
  <c r="E1877" i="5"/>
  <c r="V1878" i="5"/>
  <c r="E1878" i="5"/>
  <c r="X1878" i="5" s="1"/>
  <c r="V1879" i="5"/>
  <c r="E1879" i="5"/>
  <c r="V1880" i="5"/>
  <c r="E1880" i="5"/>
  <c r="X1880" i="5" s="1"/>
  <c r="V1881" i="5"/>
  <c r="E1881" i="5"/>
  <c r="V1882" i="5"/>
  <c r="E1882" i="5"/>
  <c r="X1882" i="5" s="1"/>
  <c r="V1883" i="5"/>
  <c r="E1883" i="5"/>
  <c r="V1884" i="5"/>
  <c r="E1884" i="5"/>
  <c r="X1884" i="5" s="1"/>
  <c r="V1885" i="5"/>
  <c r="E1885" i="5"/>
  <c r="V1886" i="5"/>
  <c r="E1886" i="5"/>
  <c r="X1886" i="5" s="1"/>
  <c r="V1887" i="5"/>
  <c r="E1887" i="5"/>
  <c r="V1888" i="5"/>
  <c r="E1888" i="5"/>
  <c r="X1888" i="5" s="1"/>
  <c r="V1889" i="5"/>
  <c r="E1889" i="5"/>
  <c r="V1890" i="5"/>
  <c r="E1890" i="5"/>
  <c r="X1890" i="5" s="1"/>
  <c r="V1891" i="5"/>
  <c r="E1891" i="5"/>
  <c r="V1892" i="5"/>
  <c r="E1892" i="5"/>
  <c r="X1892" i="5" s="1"/>
  <c r="V1893" i="5"/>
  <c r="E1893" i="5"/>
  <c r="V1894" i="5"/>
  <c r="E1894" i="5"/>
  <c r="X1894" i="5" s="1"/>
  <c r="V1895" i="5"/>
  <c r="E1895" i="5"/>
  <c r="V1896" i="5"/>
  <c r="E1896" i="5"/>
  <c r="X1896" i="5" s="1"/>
  <c r="V1897" i="5"/>
  <c r="E1897" i="5"/>
  <c r="V1898" i="5"/>
  <c r="E1898" i="5"/>
  <c r="X1898" i="5" s="1"/>
  <c r="V1899" i="5"/>
  <c r="E1899" i="5"/>
  <c r="V1900" i="5"/>
  <c r="E1900" i="5"/>
  <c r="X1900" i="5" s="1"/>
  <c r="V1901" i="5"/>
  <c r="E1901" i="5"/>
  <c r="V1902" i="5"/>
  <c r="E1902" i="5"/>
  <c r="X1902" i="5" s="1"/>
  <c r="V1903" i="5"/>
  <c r="E1903" i="5"/>
  <c r="V1904" i="5"/>
  <c r="E1904" i="5"/>
  <c r="X1904" i="5" s="1"/>
  <c r="V1905" i="5"/>
  <c r="E1905" i="5"/>
  <c r="V1906" i="5"/>
  <c r="E1906" i="5"/>
  <c r="X1906" i="5" s="1"/>
  <c r="V1907" i="5"/>
  <c r="E1907" i="5"/>
  <c r="V1908" i="5"/>
  <c r="E1908" i="5"/>
  <c r="X1908" i="5" s="1"/>
  <c r="V1909" i="5"/>
  <c r="E1909" i="5"/>
  <c r="V1910" i="5"/>
  <c r="E1910" i="5"/>
  <c r="X1910" i="5" s="1"/>
  <c r="V1911" i="5"/>
  <c r="E1911" i="5"/>
  <c r="V1912" i="5"/>
  <c r="E1912" i="5"/>
  <c r="X1912" i="5" s="1"/>
  <c r="V1913" i="5"/>
  <c r="E1913" i="5"/>
  <c r="V1914" i="5"/>
  <c r="E1914" i="5"/>
  <c r="X1914" i="5" s="1"/>
  <c r="V1915" i="5"/>
  <c r="E1915" i="5"/>
  <c r="V1916" i="5"/>
  <c r="E1916" i="5"/>
  <c r="X1916" i="5" s="1"/>
  <c r="V1917" i="5"/>
  <c r="E1917" i="5"/>
  <c r="V1918" i="5"/>
  <c r="E1918" i="5"/>
  <c r="X1918" i="5" s="1"/>
  <c r="V1919" i="5"/>
  <c r="E1919" i="5"/>
  <c r="V1920" i="5"/>
  <c r="E1920" i="5"/>
  <c r="X1920" i="5" s="1"/>
  <c r="V1921" i="5"/>
  <c r="E1921" i="5"/>
  <c r="V1922" i="5"/>
  <c r="E1922" i="5"/>
  <c r="X1922" i="5" s="1"/>
  <c r="V1923" i="5"/>
  <c r="E1923" i="5"/>
  <c r="V1924" i="5"/>
  <c r="E1924" i="5"/>
  <c r="X1924" i="5" s="1"/>
  <c r="V1925" i="5"/>
  <c r="E1925" i="5"/>
  <c r="V1926" i="5"/>
  <c r="E1926" i="5"/>
  <c r="X1926" i="5" s="1"/>
  <c r="V1927" i="5"/>
  <c r="E1927" i="5"/>
  <c r="V1928" i="5"/>
  <c r="E1928" i="5"/>
  <c r="X1928" i="5" s="1"/>
  <c r="V1929" i="5"/>
  <c r="E1929" i="5"/>
  <c r="V1930" i="5"/>
  <c r="E1930" i="5"/>
  <c r="X1930" i="5" s="1"/>
  <c r="V1931" i="5"/>
  <c r="E1931" i="5"/>
  <c r="V1932" i="5"/>
  <c r="E1932" i="5"/>
  <c r="X1932" i="5" s="1"/>
  <c r="V1933" i="5"/>
  <c r="E1933" i="5"/>
  <c r="V1934" i="5"/>
  <c r="E1934" i="5"/>
  <c r="X1934" i="5" s="1"/>
  <c r="V1935" i="5"/>
  <c r="E1935" i="5"/>
  <c r="V1936" i="5"/>
  <c r="E1936" i="5"/>
  <c r="X1936" i="5" s="1"/>
  <c r="V1937" i="5"/>
  <c r="E1937" i="5"/>
  <c r="V1938" i="5"/>
  <c r="E1938" i="5"/>
  <c r="X1938" i="5" s="1"/>
  <c r="V1939" i="5"/>
  <c r="E1939" i="5"/>
  <c r="V1940" i="5"/>
  <c r="E1940" i="5"/>
  <c r="X1940" i="5" s="1"/>
  <c r="V1941" i="5"/>
  <c r="E1941" i="5"/>
  <c r="V1942" i="5"/>
  <c r="E1942" i="5"/>
  <c r="X1942" i="5" s="1"/>
  <c r="V1943" i="5"/>
  <c r="E1943" i="5"/>
  <c r="V1944" i="5"/>
  <c r="E1944" i="5"/>
  <c r="X1944" i="5" s="1"/>
  <c r="V1945" i="5"/>
  <c r="E1945" i="5"/>
  <c r="V1946" i="5"/>
  <c r="E1946" i="5"/>
  <c r="X1946" i="5" s="1"/>
  <c r="V1947" i="5"/>
  <c r="E1947" i="5"/>
  <c r="V1948" i="5"/>
  <c r="E1948" i="5"/>
  <c r="X1948" i="5" s="1"/>
  <c r="V1949" i="5"/>
  <c r="E1949" i="5"/>
  <c r="V1950" i="5"/>
  <c r="E1950" i="5"/>
  <c r="X1950" i="5" s="1"/>
  <c r="V1951" i="5"/>
  <c r="E1951" i="5"/>
  <c r="V1952" i="5"/>
  <c r="E1952" i="5"/>
  <c r="X1952" i="5" s="1"/>
  <c r="V1953" i="5"/>
  <c r="E1953" i="5"/>
  <c r="V1954" i="5"/>
  <c r="E1954" i="5"/>
  <c r="X1954" i="5" s="1"/>
  <c r="V1955" i="5"/>
  <c r="E1955" i="5"/>
  <c r="V1956" i="5"/>
  <c r="E1956" i="5"/>
  <c r="X1956" i="5" s="1"/>
  <c r="V1957" i="5"/>
  <c r="E1957" i="5"/>
  <c r="V1958" i="5"/>
  <c r="E1958" i="5"/>
  <c r="X1958" i="5" s="1"/>
  <c r="V1959" i="5"/>
  <c r="E1959" i="5"/>
  <c r="V1960" i="5"/>
  <c r="E1960" i="5"/>
  <c r="X1960" i="5" s="1"/>
  <c r="V1961" i="5"/>
  <c r="E1961" i="5"/>
  <c r="V1962" i="5"/>
  <c r="E1962" i="5"/>
  <c r="X1962" i="5" s="1"/>
  <c r="V1963" i="5"/>
  <c r="E1963" i="5"/>
  <c r="V1964" i="5"/>
  <c r="E1964" i="5"/>
  <c r="X1964" i="5" s="1"/>
  <c r="V1965" i="5"/>
  <c r="E1965" i="5"/>
  <c r="V1966" i="5"/>
  <c r="E1966" i="5"/>
  <c r="X1966" i="5" s="1"/>
  <c r="V1967" i="5"/>
  <c r="E1967" i="5"/>
  <c r="V1968" i="5"/>
  <c r="E1968" i="5"/>
  <c r="X1968" i="5" s="1"/>
  <c r="V1969" i="5"/>
  <c r="E1969" i="5"/>
  <c r="V1970" i="5"/>
  <c r="E1970" i="5"/>
  <c r="X1970" i="5" s="1"/>
  <c r="V1971" i="5"/>
  <c r="E1971" i="5"/>
  <c r="V1972" i="5"/>
  <c r="E1972" i="5"/>
  <c r="X1972" i="5" s="1"/>
  <c r="V1973" i="5"/>
  <c r="E1973" i="5"/>
  <c r="V1974" i="5"/>
  <c r="E1974" i="5"/>
  <c r="X1974" i="5" s="1"/>
  <c r="V1975" i="5"/>
  <c r="E1975" i="5"/>
  <c r="V1976" i="5"/>
  <c r="E1976" i="5"/>
  <c r="X1976" i="5" s="1"/>
  <c r="V1977" i="5"/>
  <c r="E1977" i="5"/>
  <c r="V1978" i="5"/>
  <c r="E1978" i="5"/>
  <c r="X1978" i="5" s="1"/>
  <c r="V1979" i="5"/>
  <c r="E1979" i="5"/>
  <c r="V1980" i="5"/>
  <c r="E1980" i="5"/>
  <c r="X1980" i="5" s="1"/>
  <c r="V1981" i="5"/>
  <c r="E1981" i="5"/>
  <c r="V1982" i="5"/>
  <c r="E1982" i="5"/>
  <c r="X1982" i="5" s="1"/>
  <c r="V1983" i="5"/>
  <c r="E1983" i="5"/>
  <c r="V1984" i="5"/>
  <c r="E1984" i="5"/>
  <c r="X1984" i="5" s="1"/>
  <c r="V1985" i="5"/>
  <c r="E1985" i="5"/>
  <c r="V1986" i="5"/>
  <c r="E1986" i="5"/>
  <c r="X1986" i="5" s="1"/>
  <c r="V1987" i="5"/>
  <c r="E1987" i="5"/>
  <c r="V1988" i="5"/>
  <c r="E1988" i="5"/>
  <c r="X1988" i="5" s="1"/>
  <c r="V1989" i="5"/>
  <c r="E1989" i="5"/>
  <c r="V1990" i="5"/>
  <c r="E1990" i="5"/>
  <c r="X1990" i="5" s="1"/>
  <c r="V1991" i="5"/>
  <c r="E1991" i="5"/>
  <c r="V1992" i="5"/>
  <c r="E1992" i="5"/>
  <c r="X1992" i="5" s="1"/>
  <c r="V1993" i="5"/>
  <c r="E1993" i="5"/>
  <c r="V1994" i="5"/>
  <c r="E1994" i="5"/>
  <c r="X1994" i="5" s="1"/>
  <c r="V1995" i="5"/>
  <c r="E1995" i="5"/>
  <c r="V1996" i="5"/>
  <c r="E1996" i="5"/>
  <c r="X1996" i="5" s="1"/>
  <c r="V1997" i="5"/>
  <c r="E1997" i="5"/>
  <c r="V1998" i="5"/>
  <c r="E1998" i="5"/>
  <c r="X1998" i="5" s="1"/>
  <c r="V1999" i="5"/>
  <c r="E1999" i="5"/>
  <c r="V2000" i="5"/>
  <c r="E2000" i="5"/>
  <c r="X2000" i="5" s="1"/>
  <c r="V2001" i="5"/>
  <c r="E2001" i="5"/>
  <c r="V2002" i="5"/>
  <c r="E2002" i="5"/>
  <c r="X2002" i="5" s="1"/>
  <c r="V2003" i="5"/>
  <c r="E2003" i="5"/>
  <c r="V2004" i="5"/>
  <c r="E2004" i="5"/>
  <c r="X2004" i="5" s="1"/>
  <c r="V2005" i="5"/>
  <c r="E2005" i="5"/>
  <c r="V2006" i="5"/>
  <c r="E2006" i="5"/>
  <c r="X2006" i="5" s="1"/>
  <c r="V2007" i="5"/>
  <c r="E2007" i="5"/>
  <c r="V2008" i="5"/>
  <c r="E2008" i="5"/>
  <c r="X2008" i="5" s="1"/>
  <c r="V2009" i="5"/>
  <c r="E2009" i="5"/>
  <c r="V2010" i="5"/>
  <c r="E2010" i="5"/>
  <c r="X2010" i="5" s="1"/>
  <c r="V2011" i="5"/>
  <c r="E2011" i="5"/>
  <c r="V2012" i="5"/>
  <c r="E2012" i="5"/>
  <c r="X2012" i="5" s="1"/>
  <c r="V2013" i="5"/>
  <c r="E2013" i="5"/>
  <c r="V2014" i="5"/>
  <c r="E2014" i="5"/>
  <c r="X2014" i="5" s="1"/>
  <c r="V2015" i="5"/>
  <c r="E2015" i="5"/>
  <c r="V2016" i="5"/>
  <c r="E2016" i="5"/>
  <c r="X2016" i="5" s="1"/>
  <c r="V2017" i="5"/>
  <c r="E2017" i="5"/>
  <c r="V2018" i="5"/>
  <c r="E2018" i="5"/>
  <c r="X2018" i="5" s="1"/>
  <c r="V2019" i="5"/>
  <c r="E2019" i="5"/>
  <c r="V2020" i="5"/>
  <c r="E2020" i="5"/>
  <c r="X2020" i="5" s="1"/>
  <c r="V2021" i="5"/>
  <c r="E2021" i="5"/>
  <c r="V2022" i="5"/>
  <c r="E2022" i="5"/>
  <c r="X2022" i="5" s="1"/>
  <c r="V2023" i="5"/>
  <c r="E2023" i="5"/>
  <c r="V2024" i="5"/>
  <c r="E2024" i="5"/>
  <c r="X2024" i="5" s="1"/>
  <c r="V2025" i="5"/>
  <c r="E2025" i="5"/>
  <c r="V2026" i="5"/>
  <c r="E2026" i="5"/>
  <c r="X2026" i="5" s="1"/>
  <c r="V2027" i="5"/>
  <c r="E2027" i="5"/>
  <c r="V2028" i="5"/>
  <c r="E2028" i="5"/>
  <c r="X2028" i="5" s="1"/>
  <c r="V2029" i="5"/>
  <c r="E2029" i="5"/>
  <c r="V2030" i="5"/>
  <c r="E2030" i="5"/>
  <c r="X2030" i="5" s="1"/>
  <c r="V2031" i="5"/>
  <c r="E2031" i="5"/>
  <c r="V2032" i="5"/>
  <c r="E2032" i="5"/>
  <c r="X2032" i="5" s="1"/>
  <c r="V2033" i="5"/>
  <c r="E2033" i="5"/>
  <c r="V2034" i="5"/>
  <c r="E2034" i="5"/>
  <c r="X2034" i="5" s="1"/>
  <c r="V2035" i="5"/>
  <c r="E2035" i="5"/>
  <c r="V2036" i="5"/>
  <c r="E2036" i="5"/>
  <c r="X2036" i="5" s="1"/>
  <c r="V2037" i="5"/>
  <c r="E2037" i="5"/>
  <c r="V2038" i="5"/>
  <c r="E2038" i="5"/>
  <c r="X2038" i="5" s="1"/>
  <c r="V2039" i="5"/>
  <c r="E2039" i="5"/>
  <c r="V2040" i="5"/>
  <c r="E2040" i="5"/>
  <c r="X2040" i="5" s="1"/>
  <c r="V2041" i="5"/>
  <c r="E2041" i="5"/>
  <c r="V2042" i="5"/>
  <c r="E2042" i="5"/>
  <c r="X2042" i="5" s="1"/>
  <c r="V2043" i="5"/>
  <c r="E2043" i="5"/>
  <c r="V2044" i="5"/>
  <c r="E2044" i="5"/>
  <c r="X2044" i="5" s="1"/>
  <c r="V2045" i="5"/>
  <c r="E2045" i="5"/>
  <c r="V2046" i="5"/>
  <c r="E2046" i="5"/>
  <c r="X2046" i="5" s="1"/>
  <c r="V2047" i="5"/>
  <c r="E2047" i="5"/>
  <c r="V2048" i="5"/>
  <c r="E2048" i="5"/>
  <c r="X2048" i="5" s="1"/>
  <c r="V2049" i="5"/>
  <c r="E2049" i="5"/>
  <c r="V2050" i="5"/>
  <c r="E2050" i="5"/>
  <c r="X2050" i="5" s="1"/>
  <c r="V2051" i="5"/>
  <c r="E2051" i="5"/>
  <c r="V2052" i="5"/>
  <c r="E2052" i="5"/>
  <c r="X2052" i="5" s="1"/>
  <c r="V2053" i="5"/>
  <c r="E2053" i="5"/>
  <c r="V2054" i="5"/>
  <c r="E2054" i="5"/>
  <c r="X2054" i="5" s="1"/>
  <c r="V2055" i="5"/>
  <c r="E2055" i="5"/>
  <c r="V2056" i="5"/>
  <c r="E2056" i="5"/>
  <c r="X2056" i="5" s="1"/>
  <c r="V2057" i="5"/>
  <c r="E2057" i="5"/>
  <c r="V2058" i="5"/>
  <c r="E2058" i="5"/>
  <c r="X2058" i="5" s="1"/>
  <c r="V2059" i="5"/>
  <c r="E2059" i="5"/>
  <c r="V2060" i="5"/>
  <c r="E2060" i="5"/>
  <c r="X2060" i="5" s="1"/>
  <c r="V2061" i="5"/>
  <c r="E2061" i="5"/>
  <c r="V2062" i="5"/>
  <c r="E2062" i="5"/>
  <c r="X2062" i="5" s="1"/>
  <c r="V2063" i="5"/>
  <c r="E2063" i="5"/>
  <c r="V2064" i="5"/>
  <c r="E2064" i="5"/>
  <c r="X2064" i="5" s="1"/>
  <c r="V2065" i="5"/>
  <c r="E2065" i="5"/>
  <c r="V2066" i="5"/>
  <c r="E2066" i="5"/>
  <c r="X2066" i="5" s="1"/>
  <c r="V2067" i="5"/>
  <c r="E2067" i="5"/>
  <c r="V2068" i="5"/>
  <c r="E2068" i="5"/>
  <c r="X2068" i="5" s="1"/>
  <c r="V2069" i="5"/>
  <c r="E2069" i="5"/>
  <c r="V2070" i="5"/>
  <c r="E2070" i="5"/>
  <c r="X2070" i="5" s="1"/>
  <c r="V2071" i="5"/>
  <c r="E2071" i="5"/>
  <c r="V2072" i="5"/>
  <c r="E2072" i="5"/>
  <c r="X2072" i="5" s="1"/>
  <c r="V2073" i="5"/>
  <c r="E2073" i="5"/>
  <c r="V2074" i="5"/>
  <c r="E2074" i="5"/>
  <c r="X2074" i="5" s="1"/>
  <c r="V2075" i="5"/>
  <c r="E2075" i="5"/>
  <c r="V2076" i="5"/>
  <c r="E2076" i="5"/>
  <c r="X2076" i="5" s="1"/>
  <c r="V2077" i="5"/>
  <c r="E2077" i="5"/>
  <c r="V2078" i="5"/>
  <c r="E2078" i="5"/>
  <c r="X2078" i="5" s="1"/>
  <c r="V2079" i="5"/>
  <c r="E2079" i="5"/>
  <c r="V2080" i="5"/>
  <c r="E2080" i="5"/>
  <c r="X2080" i="5" s="1"/>
  <c r="V2081" i="5"/>
  <c r="E2081" i="5"/>
  <c r="V2082" i="5"/>
  <c r="E2082" i="5"/>
  <c r="X2082" i="5" s="1"/>
  <c r="V2083" i="5"/>
  <c r="E2083" i="5"/>
  <c r="V2084" i="5"/>
  <c r="E2084" i="5"/>
  <c r="X2084" i="5" s="1"/>
  <c r="V2085" i="5"/>
  <c r="E2085" i="5"/>
  <c r="V2086" i="5"/>
  <c r="E2086" i="5"/>
  <c r="X2086" i="5" s="1"/>
  <c r="V2087" i="5"/>
  <c r="E2087" i="5"/>
  <c r="V2088" i="5"/>
  <c r="E2088" i="5"/>
  <c r="X2088" i="5" s="1"/>
  <c r="V2089" i="5"/>
  <c r="E2089" i="5"/>
  <c r="V2090" i="5"/>
  <c r="E2090" i="5"/>
  <c r="X2090" i="5" s="1"/>
  <c r="V2091" i="5"/>
  <c r="E2091" i="5"/>
  <c r="V2092" i="5"/>
  <c r="E2092" i="5"/>
  <c r="X2092" i="5" s="1"/>
  <c r="V2093" i="5"/>
  <c r="E2093" i="5"/>
  <c r="V2094" i="5"/>
  <c r="E2094" i="5"/>
  <c r="X2094" i="5" s="1"/>
  <c r="V2095" i="5"/>
  <c r="E2095" i="5"/>
  <c r="V2096" i="5"/>
  <c r="E2096" i="5"/>
  <c r="X2096" i="5" s="1"/>
  <c r="V2097" i="5"/>
  <c r="E2097" i="5"/>
  <c r="V2098" i="5"/>
  <c r="E2098" i="5"/>
  <c r="X2098" i="5" s="1"/>
  <c r="V2099" i="5"/>
  <c r="E2099" i="5"/>
  <c r="V2100" i="5"/>
  <c r="E2100" i="5"/>
  <c r="X2100" i="5" s="1"/>
  <c r="V2101" i="5"/>
  <c r="E2101" i="5"/>
  <c r="V2102" i="5"/>
  <c r="E2102" i="5"/>
  <c r="X2102" i="5" s="1"/>
  <c r="V2103" i="5"/>
  <c r="E2103" i="5"/>
  <c r="V2104" i="5"/>
  <c r="E2104" i="5"/>
  <c r="X2104" i="5" s="1"/>
  <c r="V2105" i="5"/>
  <c r="E2105" i="5"/>
  <c r="V2106" i="5"/>
  <c r="E2106" i="5"/>
  <c r="X2106" i="5" s="1"/>
  <c r="V2107" i="5"/>
  <c r="E2107" i="5"/>
  <c r="V2108" i="5"/>
  <c r="E2108" i="5"/>
  <c r="X2108" i="5" s="1"/>
  <c r="V2109" i="5"/>
  <c r="E2109" i="5"/>
  <c r="V2110" i="5"/>
  <c r="E2110" i="5"/>
  <c r="X2110" i="5" s="1"/>
  <c r="V2111" i="5"/>
  <c r="E2111" i="5"/>
  <c r="V2112" i="5"/>
  <c r="E2112" i="5"/>
  <c r="X2112" i="5" s="1"/>
  <c r="V2113" i="5"/>
  <c r="E2113" i="5"/>
  <c r="V2114" i="5"/>
  <c r="E2114" i="5"/>
  <c r="X2114" i="5" s="1"/>
  <c r="V2115" i="5"/>
  <c r="E2115" i="5"/>
  <c r="V2116" i="5"/>
  <c r="E2116" i="5"/>
  <c r="X2116" i="5" s="1"/>
  <c r="V2117" i="5"/>
  <c r="E2117" i="5"/>
  <c r="V2118" i="5"/>
  <c r="E2118" i="5"/>
  <c r="X2118" i="5" s="1"/>
  <c r="V2119" i="5"/>
  <c r="E2119" i="5"/>
  <c r="V2120" i="5"/>
  <c r="E2120" i="5"/>
  <c r="X2120" i="5" s="1"/>
  <c r="V2121" i="5"/>
  <c r="E2121" i="5"/>
  <c r="V2122" i="5"/>
  <c r="E2122" i="5"/>
  <c r="X2122" i="5" s="1"/>
  <c r="V2123" i="5"/>
  <c r="E2123" i="5"/>
  <c r="V2124" i="5"/>
  <c r="E2124" i="5"/>
  <c r="X2124" i="5" s="1"/>
  <c r="V2125" i="5"/>
  <c r="E2125" i="5"/>
  <c r="V2126" i="5"/>
  <c r="E2126" i="5"/>
  <c r="X2126" i="5" s="1"/>
  <c r="V2127" i="5"/>
  <c r="E2127" i="5"/>
  <c r="V2128" i="5"/>
  <c r="E2128" i="5"/>
  <c r="X2128" i="5" s="1"/>
  <c r="V2129" i="5"/>
  <c r="E2129" i="5"/>
  <c r="V2130" i="5"/>
  <c r="E2130" i="5"/>
  <c r="X2130" i="5" s="1"/>
  <c r="V2131" i="5"/>
  <c r="E2131" i="5"/>
  <c r="V2132" i="5"/>
  <c r="E2132" i="5"/>
  <c r="X2132" i="5" s="1"/>
  <c r="V2133" i="5"/>
  <c r="E2133" i="5"/>
  <c r="V2134" i="5"/>
  <c r="E2134" i="5"/>
  <c r="X2134" i="5" s="1"/>
  <c r="V2135" i="5"/>
  <c r="E2135" i="5"/>
  <c r="V2136" i="5"/>
  <c r="E2136" i="5"/>
  <c r="X2136" i="5" s="1"/>
  <c r="V2137" i="5"/>
  <c r="E2137" i="5"/>
  <c r="V2138" i="5"/>
  <c r="E2138" i="5"/>
  <c r="X2138" i="5" s="1"/>
  <c r="V2139" i="5"/>
  <c r="E2139" i="5"/>
  <c r="V2140" i="5"/>
  <c r="E2140" i="5"/>
  <c r="X2140" i="5" s="1"/>
  <c r="V2141" i="5"/>
  <c r="E2141" i="5"/>
  <c r="V2142" i="5"/>
  <c r="E2142" i="5"/>
  <c r="X2142" i="5" s="1"/>
  <c r="V2143" i="5"/>
  <c r="E2143" i="5"/>
  <c r="V2144" i="5"/>
  <c r="E2144" i="5"/>
  <c r="X2144" i="5" s="1"/>
  <c r="V2145" i="5"/>
  <c r="E2145" i="5"/>
  <c r="V2146" i="5"/>
  <c r="E2146" i="5"/>
  <c r="X2146" i="5" s="1"/>
  <c r="V2147" i="5"/>
  <c r="E2147" i="5"/>
  <c r="V2148" i="5"/>
  <c r="E2148" i="5"/>
  <c r="X2148" i="5" s="1"/>
  <c r="V2149" i="5"/>
  <c r="E2149" i="5"/>
  <c r="V2150" i="5"/>
  <c r="E2150" i="5"/>
  <c r="X2150" i="5" s="1"/>
  <c r="V2151" i="5"/>
  <c r="E2151" i="5"/>
  <c r="V2152" i="5"/>
  <c r="E2152" i="5"/>
  <c r="X2152" i="5" s="1"/>
  <c r="V2153" i="5"/>
  <c r="E2153" i="5"/>
  <c r="V2154" i="5"/>
  <c r="E2154" i="5"/>
  <c r="X2154" i="5" s="1"/>
  <c r="V2155" i="5"/>
  <c r="E2155" i="5"/>
  <c r="V2156" i="5"/>
  <c r="E2156" i="5"/>
  <c r="X2156" i="5" s="1"/>
  <c r="V2157" i="5"/>
  <c r="E2157" i="5"/>
  <c r="V2158" i="5"/>
  <c r="E2158" i="5"/>
  <c r="X2158" i="5" s="1"/>
  <c r="V2159" i="5"/>
  <c r="E2159" i="5"/>
  <c r="V2160" i="5"/>
  <c r="E2160" i="5"/>
  <c r="X2160" i="5" s="1"/>
  <c r="V2161" i="5"/>
  <c r="E2161" i="5"/>
  <c r="V2162" i="5"/>
  <c r="E2162" i="5"/>
  <c r="X2162" i="5" s="1"/>
  <c r="V2163" i="5"/>
  <c r="E2163" i="5"/>
  <c r="V2164" i="5"/>
  <c r="E2164" i="5"/>
  <c r="X2164" i="5" s="1"/>
  <c r="V2165" i="5"/>
  <c r="E2165" i="5"/>
  <c r="V2166" i="5"/>
  <c r="E2166" i="5"/>
  <c r="X2166" i="5" s="1"/>
  <c r="V2167" i="5"/>
  <c r="E2167" i="5"/>
  <c r="V2168" i="5"/>
  <c r="E2168" i="5"/>
  <c r="X2168" i="5" s="1"/>
  <c r="V2169" i="5"/>
  <c r="E2169" i="5"/>
  <c r="V2170" i="5"/>
  <c r="E2170" i="5"/>
  <c r="X2170" i="5" s="1"/>
  <c r="V2171" i="5"/>
  <c r="E2171" i="5"/>
  <c r="V2172" i="5"/>
  <c r="E2172" i="5"/>
  <c r="X2172" i="5" s="1"/>
  <c r="V2173" i="5"/>
  <c r="E2173" i="5"/>
  <c r="V2174" i="5"/>
  <c r="E2174" i="5"/>
  <c r="X2174" i="5" s="1"/>
  <c r="V2175" i="5"/>
  <c r="E2175" i="5"/>
  <c r="V2176" i="5"/>
  <c r="E2176" i="5"/>
  <c r="X2176" i="5" s="1"/>
  <c r="V2177" i="5"/>
  <c r="E2177" i="5"/>
  <c r="V2178" i="5"/>
  <c r="E2178" i="5"/>
  <c r="X2178" i="5" s="1"/>
  <c r="V2179" i="5"/>
  <c r="E2179" i="5"/>
  <c r="V2180" i="5"/>
  <c r="E2180" i="5"/>
  <c r="X2180" i="5" s="1"/>
  <c r="V2181" i="5"/>
  <c r="E2181" i="5"/>
  <c r="V2182" i="5"/>
  <c r="E2182" i="5"/>
  <c r="X2182" i="5" s="1"/>
  <c r="V2183" i="5"/>
  <c r="E2183" i="5"/>
  <c r="V2184" i="5"/>
  <c r="E2184" i="5"/>
  <c r="X2184" i="5" s="1"/>
  <c r="V2185" i="5"/>
  <c r="E2185" i="5"/>
  <c r="V2186" i="5"/>
  <c r="E2186" i="5"/>
  <c r="X2186" i="5" s="1"/>
  <c r="V2187" i="5"/>
  <c r="E2187" i="5"/>
  <c r="V2188" i="5"/>
  <c r="E2188" i="5"/>
  <c r="X2188" i="5" s="1"/>
  <c r="V2189" i="5"/>
  <c r="E2189" i="5"/>
  <c r="V2190" i="5"/>
  <c r="E2190" i="5"/>
  <c r="X2190" i="5" s="1"/>
  <c r="V2191" i="5"/>
  <c r="E2191" i="5"/>
  <c r="V2192" i="5"/>
  <c r="E2192" i="5"/>
  <c r="X2192" i="5" s="1"/>
  <c r="V2193" i="5"/>
  <c r="E2193" i="5"/>
  <c r="V2194" i="5"/>
  <c r="E2194" i="5"/>
  <c r="X2194" i="5" s="1"/>
  <c r="V2195" i="5"/>
  <c r="E2195" i="5"/>
  <c r="V2196" i="5"/>
  <c r="E2196" i="5"/>
  <c r="X2196" i="5" s="1"/>
  <c r="V2197" i="5"/>
  <c r="E2197" i="5"/>
  <c r="V2198" i="5"/>
  <c r="E2198" i="5"/>
  <c r="X2198" i="5" s="1"/>
  <c r="V2199" i="5"/>
  <c r="E2199" i="5"/>
  <c r="V2200" i="5"/>
  <c r="E2200" i="5"/>
  <c r="X2200" i="5" s="1"/>
  <c r="V2201" i="5"/>
  <c r="E2201" i="5"/>
  <c r="V2202" i="5"/>
  <c r="E2202" i="5"/>
  <c r="X2202" i="5" s="1"/>
  <c r="V2203" i="5"/>
  <c r="E2203" i="5"/>
  <c r="V2204" i="5"/>
  <c r="E2204" i="5"/>
  <c r="X2204" i="5" s="1"/>
  <c r="V2205" i="5"/>
  <c r="E2205" i="5"/>
  <c r="V2206" i="5"/>
  <c r="E2206" i="5"/>
  <c r="X2206" i="5" s="1"/>
  <c r="V2207" i="5"/>
  <c r="E2207" i="5"/>
  <c r="V2208" i="5"/>
  <c r="E2208" i="5"/>
  <c r="X2208" i="5" s="1"/>
  <c r="V2209" i="5"/>
  <c r="E2209" i="5"/>
  <c r="V2210" i="5"/>
  <c r="E2210" i="5"/>
  <c r="X2210" i="5" s="1"/>
  <c r="V2211" i="5"/>
  <c r="E2211" i="5"/>
  <c r="V2212" i="5"/>
  <c r="E2212" i="5"/>
  <c r="X2212" i="5" s="1"/>
  <c r="V2213" i="5"/>
  <c r="E2213" i="5"/>
  <c r="V2214" i="5"/>
  <c r="E2214" i="5"/>
  <c r="X2214" i="5" s="1"/>
  <c r="V2215" i="5"/>
  <c r="E2215" i="5"/>
  <c r="V2216" i="5"/>
  <c r="E2216" i="5"/>
  <c r="X2216" i="5" s="1"/>
  <c r="V2217" i="5"/>
  <c r="E2217" i="5"/>
  <c r="V2218" i="5"/>
  <c r="E2218" i="5"/>
  <c r="X2218" i="5" s="1"/>
  <c r="V2219" i="5"/>
  <c r="E2219" i="5"/>
  <c r="V2220" i="5"/>
  <c r="E2220" i="5"/>
  <c r="X2220" i="5" s="1"/>
  <c r="V2221" i="5"/>
  <c r="E2221" i="5"/>
  <c r="V2222" i="5"/>
  <c r="E2222" i="5"/>
  <c r="X2222" i="5" s="1"/>
  <c r="V2223" i="5"/>
  <c r="E2223" i="5"/>
  <c r="V2224" i="5"/>
  <c r="E2224" i="5"/>
  <c r="X2224" i="5" s="1"/>
  <c r="V2225" i="5"/>
  <c r="E2225" i="5"/>
  <c r="V2226" i="5"/>
  <c r="E2226" i="5"/>
  <c r="X2226" i="5" s="1"/>
  <c r="V2227" i="5"/>
  <c r="E2227" i="5"/>
  <c r="V2228" i="5"/>
  <c r="E2228" i="5"/>
  <c r="X2228" i="5" s="1"/>
  <c r="V2229" i="5"/>
  <c r="E2229" i="5"/>
  <c r="V2230" i="5"/>
  <c r="E2230" i="5"/>
  <c r="X2230" i="5" s="1"/>
  <c r="V2231" i="5"/>
  <c r="E2231" i="5"/>
  <c r="V2232" i="5"/>
  <c r="E2232" i="5"/>
  <c r="X2232" i="5" s="1"/>
  <c r="V2233" i="5"/>
  <c r="E2233" i="5"/>
  <c r="V2234" i="5"/>
  <c r="E2234" i="5"/>
  <c r="X2234" i="5" s="1"/>
  <c r="V2235" i="5"/>
  <c r="E2235" i="5"/>
  <c r="V2236" i="5"/>
  <c r="E2236" i="5"/>
  <c r="X2236" i="5" s="1"/>
  <c r="V2237" i="5"/>
  <c r="E2237" i="5"/>
  <c r="V2238" i="5"/>
  <c r="E2238" i="5"/>
  <c r="X2238" i="5" s="1"/>
  <c r="V2239" i="5"/>
  <c r="E2239" i="5"/>
  <c r="V2240" i="5"/>
  <c r="E2240" i="5"/>
  <c r="X2240" i="5" s="1"/>
  <c r="V2241" i="5"/>
  <c r="E2241" i="5"/>
  <c r="V2242" i="5"/>
  <c r="E2242" i="5"/>
  <c r="X2242" i="5" s="1"/>
  <c r="V2243" i="5"/>
  <c r="E2243" i="5"/>
  <c r="V2244" i="5"/>
  <c r="E2244" i="5"/>
  <c r="X2244" i="5" s="1"/>
  <c r="V2245" i="5"/>
  <c r="E2245" i="5"/>
  <c r="V2246" i="5"/>
  <c r="E2246" i="5"/>
  <c r="X2246" i="5" s="1"/>
  <c r="V2247" i="5"/>
  <c r="E2247" i="5"/>
  <c r="V2248" i="5"/>
  <c r="E2248" i="5"/>
  <c r="X2248" i="5" s="1"/>
  <c r="V2249" i="5"/>
  <c r="E2249" i="5"/>
  <c r="V2250" i="5"/>
  <c r="E2250" i="5"/>
  <c r="X2250" i="5" s="1"/>
  <c r="V2251" i="5"/>
  <c r="E2251" i="5"/>
  <c r="V2252" i="5"/>
  <c r="E2252" i="5"/>
  <c r="X2252" i="5" s="1"/>
  <c r="V2253" i="5"/>
  <c r="E2253" i="5"/>
  <c r="V2254" i="5"/>
  <c r="E2254" i="5"/>
  <c r="X2254" i="5" s="1"/>
  <c r="V2255" i="5"/>
  <c r="E2255" i="5"/>
  <c r="V2256" i="5"/>
  <c r="E2256" i="5"/>
  <c r="X2256" i="5" s="1"/>
  <c r="V2257" i="5"/>
  <c r="E2257" i="5"/>
  <c r="V2258" i="5"/>
  <c r="E2258" i="5"/>
  <c r="X2258" i="5" s="1"/>
  <c r="V2259" i="5"/>
  <c r="E2259" i="5"/>
  <c r="V2260" i="5"/>
  <c r="E2260" i="5"/>
  <c r="X2260" i="5" s="1"/>
  <c r="V2261" i="5"/>
  <c r="E2261" i="5"/>
  <c r="V2262" i="5"/>
  <c r="E2262" i="5"/>
  <c r="X2262" i="5" s="1"/>
  <c r="V2263" i="5"/>
  <c r="E2263" i="5"/>
  <c r="V2264" i="5"/>
  <c r="E2264" i="5"/>
  <c r="X2264" i="5" s="1"/>
  <c r="V2265" i="5"/>
  <c r="E2265" i="5"/>
  <c r="V2266" i="5"/>
  <c r="E2266" i="5"/>
  <c r="X2266" i="5" s="1"/>
  <c r="V2267" i="5"/>
  <c r="E2267" i="5"/>
  <c r="V2268" i="5"/>
  <c r="E2268" i="5"/>
  <c r="X2268" i="5" s="1"/>
  <c r="V2269" i="5"/>
  <c r="E2269" i="5"/>
  <c r="V2270" i="5"/>
  <c r="E2270" i="5"/>
  <c r="X2270" i="5" s="1"/>
  <c r="V2271" i="5"/>
  <c r="E2271" i="5"/>
  <c r="V2272" i="5"/>
  <c r="E2272" i="5"/>
  <c r="X2272" i="5" s="1"/>
  <c r="V2273" i="5"/>
  <c r="E2273" i="5"/>
  <c r="V2274" i="5"/>
  <c r="E2274" i="5"/>
  <c r="X2274" i="5" s="1"/>
  <c r="V2275" i="5"/>
  <c r="E2275" i="5"/>
  <c r="V2276" i="5"/>
  <c r="E2276" i="5"/>
  <c r="X2276" i="5" s="1"/>
  <c r="V2277" i="5"/>
  <c r="E2277" i="5"/>
  <c r="V2278" i="5"/>
  <c r="E2278" i="5"/>
  <c r="X2278" i="5" s="1"/>
  <c r="V2279" i="5"/>
  <c r="E2279" i="5"/>
  <c r="V2280" i="5"/>
  <c r="E2280" i="5"/>
  <c r="X2280" i="5" s="1"/>
  <c r="V2281" i="5"/>
  <c r="E2281" i="5"/>
  <c r="V2282" i="5"/>
  <c r="E2282" i="5"/>
  <c r="X2282" i="5" s="1"/>
  <c r="V2283" i="5"/>
  <c r="E2283" i="5"/>
  <c r="V2284" i="5"/>
  <c r="E2284" i="5"/>
  <c r="X2284" i="5" s="1"/>
  <c r="V2285" i="5"/>
  <c r="E2285" i="5"/>
  <c r="V2286" i="5"/>
  <c r="E2286" i="5"/>
  <c r="X2286" i="5" s="1"/>
  <c r="V2287" i="5"/>
  <c r="E2287" i="5"/>
  <c r="V2288" i="5"/>
  <c r="E2288" i="5"/>
  <c r="X2288" i="5" s="1"/>
  <c r="V2289" i="5"/>
  <c r="E2289" i="5"/>
  <c r="V2290" i="5"/>
  <c r="E2290" i="5"/>
  <c r="X2290" i="5" s="1"/>
  <c r="V2291" i="5"/>
  <c r="E2291" i="5"/>
  <c r="V2292" i="5"/>
  <c r="E2292" i="5"/>
  <c r="X2292" i="5" s="1"/>
  <c r="V2293" i="5"/>
  <c r="E2293" i="5"/>
  <c r="V2294" i="5"/>
  <c r="E2294" i="5"/>
  <c r="X2294" i="5" s="1"/>
  <c r="V2295" i="5"/>
  <c r="E2295" i="5"/>
  <c r="V2296" i="5"/>
  <c r="E2296" i="5"/>
  <c r="X2296" i="5" s="1"/>
  <c r="V2297" i="5"/>
  <c r="E2297" i="5"/>
  <c r="V2298" i="5"/>
  <c r="E2298" i="5"/>
  <c r="X2298" i="5" s="1"/>
  <c r="V2299" i="5"/>
  <c r="E2299" i="5"/>
  <c r="V2300" i="5"/>
  <c r="E2300" i="5"/>
  <c r="X2300" i="5" s="1"/>
  <c r="V2301" i="5"/>
  <c r="E2301" i="5"/>
  <c r="V2302" i="5"/>
  <c r="E2302" i="5"/>
  <c r="X2302" i="5" s="1"/>
  <c r="V2303" i="5"/>
  <c r="E2303" i="5"/>
  <c r="V2304" i="5"/>
  <c r="E2304" i="5"/>
  <c r="X2304" i="5" s="1"/>
  <c r="V2305" i="5"/>
  <c r="E2305" i="5"/>
  <c r="V2306" i="5"/>
  <c r="E2306" i="5"/>
  <c r="X2306" i="5" s="1"/>
  <c r="V2307" i="5"/>
  <c r="E2307" i="5"/>
  <c r="V2308" i="5"/>
  <c r="E2308" i="5"/>
  <c r="X2308" i="5" s="1"/>
  <c r="V2309" i="5"/>
  <c r="E2309" i="5"/>
  <c r="V2310" i="5"/>
  <c r="E2310" i="5"/>
  <c r="X2310" i="5" s="1"/>
  <c r="V2311" i="5"/>
  <c r="E2311" i="5"/>
  <c r="V2312" i="5"/>
  <c r="E2312" i="5"/>
  <c r="X2312" i="5" s="1"/>
  <c r="V2313" i="5"/>
  <c r="E2313" i="5"/>
  <c r="V2314" i="5"/>
  <c r="E2314" i="5"/>
  <c r="X2314" i="5" s="1"/>
  <c r="V2315" i="5"/>
  <c r="E2315" i="5"/>
  <c r="V2316" i="5"/>
  <c r="E2316" i="5"/>
  <c r="X2316" i="5" s="1"/>
  <c r="V2317" i="5"/>
  <c r="E2317" i="5"/>
  <c r="V2318" i="5"/>
  <c r="E2318" i="5"/>
  <c r="X2318" i="5" s="1"/>
  <c r="V2319" i="5"/>
  <c r="E2319" i="5"/>
  <c r="V2320" i="5"/>
  <c r="E2320" i="5"/>
  <c r="X2320" i="5" s="1"/>
  <c r="V2321" i="5"/>
  <c r="E2321" i="5"/>
  <c r="V2322" i="5"/>
  <c r="E2322" i="5"/>
  <c r="X2322" i="5" s="1"/>
  <c r="V2323" i="5"/>
  <c r="E2323" i="5"/>
  <c r="V2324" i="5"/>
  <c r="E2324" i="5"/>
  <c r="X2324" i="5" s="1"/>
  <c r="V2325" i="5"/>
  <c r="E2325" i="5"/>
  <c r="V2326" i="5"/>
  <c r="E2326" i="5"/>
  <c r="X2326" i="5" s="1"/>
  <c r="V2327" i="5"/>
  <c r="E2327" i="5"/>
  <c r="V2328" i="5"/>
  <c r="E2328" i="5"/>
  <c r="X2328" i="5" s="1"/>
  <c r="V2329" i="5"/>
  <c r="E2329" i="5"/>
  <c r="V2330" i="5"/>
  <c r="E2330" i="5"/>
  <c r="X2330" i="5" s="1"/>
  <c r="V2331" i="5"/>
  <c r="E2331" i="5"/>
  <c r="V2332" i="5"/>
  <c r="E2332" i="5"/>
  <c r="X2332" i="5" s="1"/>
  <c r="V2333" i="5"/>
  <c r="E2333" i="5"/>
  <c r="V2334" i="5"/>
  <c r="E2334" i="5"/>
  <c r="X2334" i="5" s="1"/>
  <c r="V2335" i="5"/>
  <c r="E2335" i="5"/>
  <c r="V2336" i="5"/>
  <c r="E2336" i="5"/>
  <c r="X2336" i="5" s="1"/>
  <c r="V2337" i="5"/>
  <c r="E2337" i="5"/>
  <c r="V2338" i="5"/>
  <c r="E2338" i="5"/>
  <c r="X2338" i="5" s="1"/>
  <c r="V2339" i="5"/>
  <c r="E2339" i="5"/>
  <c r="V2340" i="5"/>
  <c r="E2340" i="5"/>
  <c r="X2340" i="5" s="1"/>
  <c r="V2341" i="5"/>
  <c r="E2341" i="5"/>
  <c r="V2342" i="5"/>
  <c r="E2342" i="5"/>
  <c r="X2342" i="5" s="1"/>
  <c r="V2343" i="5"/>
  <c r="E2343" i="5"/>
  <c r="V2344" i="5"/>
  <c r="E2344" i="5"/>
  <c r="X2344" i="5" s="1"/>
  <c r="V2345" i="5"/>
  <c r="E2345" i="5"/>
  <c r="V2346" i="5"/>
  <c r="E2346" i="5"/>
  <c r="X2346" i="5" s="1"/>
  <c r="V2347" i="5"/>
  <c r="E2347" i="5"/>
  <c r="V2348" i="5"/>
  <c r="E2348" i="5"/>
  <c r="X2348" i="5" s="1"/>
  <c r="V2349" i="5"/>
  <c r="E2349" i="5"/>
  <c r="V2350" i="5"/>
  <c r="E2350" i="5"/>
  <c r="X2350" i="5" s="1"/>
  <c r="V2351" i="5"/>
  <c r="E2351" i="5"/>
  <c r="V2352" i="5"/>
  <c r="E2352" i="5"/>
  <c r="X2352" i="5" s="1"/>
  <c r="V2353" i="5"/>
  <c r="E2353" i="5"/>
  <c r="V2354" i="5"/>
  <c r="E2354" i="5"/>
  <c r="X2354" i="5" s="1"/>
  <c r="V2355" i="5"/>
  <c r="E2355" i="5"/>
  <c r="V2356" i="5"/>
  <c r="E2356" i="5"/>
  <c r="X2356" i="5" s="1"/>
  <c r="V2357" i="5"/>
  <c r="E2357" i="5"/>
  <c r="V2358" i="5"/>
  <c r="E2358" i="5"/>
  <c r="X2358" i="5" s="1"/>
  <c r="V2359" i="5"/>
  <c r="E2359" i="5"/>
  <c r="V2360" i="5"/>
  <c r="E2360" i="5"/>
  <c r="X2360" i="5" s="1"/>
  <c r="V2361" i="5"/>
  <c r="E2361" i="5"/>
  <c r="V2362" i="5"/>
  <c r="E2362" i="5"/>
  <c r="X2362" i="5" s="1"/>
  <c r="V2363" i="5"/>
  <c r="E2363" i="5"/>
  <c r="V2364" i="5"/>
  <c r="E2364" i="5"/>
  <c r="X2364" i="5" s="1"/>
  <c r="V2365" i="5"/>
  <c r="E2365" i="5"/>
  <c r="V2366" i="5"/>
  <c r="E2366" i="5"/>
  <c r="X2366" i="5" s="1"/>
  <c r="V2367" i="5"/>
  <c r="E2367" i="5"/>
  <c r="V2368" i="5"/>
  <c r="E2368" i="5"/>
  <c r="X2368" i="5" s="1"/>
  <c r="V2369" i="5"/>
  <c r="E2369" i="5"/>
  <c r="V2370" i="5"/>
  <c r="E2370" i="5"/>
  <c r="X2370" i="5" s="1"/>
  <c r="V2371" i="5"/>
  <c r="E2371" i="5"/>
  <c r="V2372" i="5"/>
  <c r="E2372" i="5"/>
  <c r="X2372" i="5" s="1"/>
  <c r="V2373" i="5"/>
  <c r="E2373" i="5"/>
  <c r="V2374" i="5"/>
  <c r="E2374" i="5"/>
  <c r="X2374" i="5" s="1"/>
  <c r="V2375" i="5"/>
  <c r="E2375" i="5"/>
  <c r="V2376" i="5"/>
  <c r="E2376" i="5"/>
  <c r="X2376" i="5" s="1"/>
  <c r="V2377" i="5"/>
  <c r="E2377" i="5"/>
  <c r="V2378" i="5"/>
  <c r="E2378" i="5"/>
  <c r="X2378" i="5" s="1"/>
  <c r="V2379" i="5"/>
  <c r="E2379" i="5"/>
  <c r="V2380" i="5"/>
  <c r="E2380" i="5"/>
  <c r="X2380" i="5" s="1"/>
  <c r="V2381" i="5"/>
  <c r="E2381" i="5"/>
  <c r="V2382" i="5"/>
  <c r="E2382" i="5"/>
  <c r="X2382" i="5" s="1"/>
  <c r="V2383" i="5"/>
  <c r="E2383" i="5"/>
  <c r="V2384" i="5"/>
  <c r="E2384" i="5"/>
  <c r="X2384" i="5" s="1"/>
  <c r="V2385" i="5"/>
  <c r="E2385" i="5"/>
  <c r="V2386" i="5"/>
  <c r="E2386" i="5"/>
  <c r="X2386" i="5" s="1"/>
  <c r="V2387" i="5"/>
  <c r="E2387" i="5"/>
  <c r="V2388" i="5"/>
  <c r="E2388" i="5"/>
  <c r="X2388" i="5" s="1"/>
  <c r="V2389" i="5"/>
  <c r="E2389" i="5"/>
  <c r="V2390" i="5"/>
  <c r="E2390" i="5"/>
  <c r="X2390" i="5" s="1"/>
  <c r="V2391" i="5"/>
  <c r="E2391" i="5"/>
  <c r="V2392" i="5"/>
  <c r="E2392" i="5"/>
  <c r="X2392" i="5" s="1"/>
  <c r="V2393" i="5"/>
  <c r="E2393" i="5"/>
  <c r="V2394" i="5"/>
  <c r="E2394" i="5"/>
  <c r="X2394" i="5" s="1"/>
  <c r="V2395" i="5"/>
  <c r="E2395" i="5"/>
  <c r="V2396" i="5"/>
  <c r="E2396" i="5"/>
  <c r="X2396" i="5" s="1"/>
  <c r="V2397" i="5"/>
  <c r="E2397" i="5"/>
  <c r="V2398" i="5"/>
  <c r="E2398" i="5"/>
  <c r="X2398" i="5" s="1"/>
  <c r="V2399" i="5"/>
  <c r="E2399" i="5"/>
  <c r="V2400" i="5"/>
  <c r="E2400" i="5"/>
  <c r="X2400" i="5" s="1"/>
  <c r="V2401" i="5"/>
  <c r="E2401" i="5"/>
  <c r="V2402" i="5"/>
  <c r="E2402" i="5"/>
  <c r="X2402" i="5" s="1"/>
  <c r="V2403" i="5"/>
  <c r="E2403" i="5"/>
  <c r="V2404" i="5"/>
  <c r="E2404" i="5"/>
  <c r="X2404" i="5" s="1"/>
  <c r="V2405" i="5"/>
  <c r="E2405" i="5"/>
  <c r="V2406" i="5"/>
  <c r="E2406" i="5"/>
  <c r="X2406" i="5" s="1"/>
  <c r="V2407" i="5"/>
  <c r="E2407" i="5"/>
  <c r="V2408" i="5"/>
  <c r="E2408" i="5"/>
  <c r="X2408" i="5" s="1"/>
  <c r="V2409" i="5"/>
  <c r="E2409" i="5"/>
  <c r="V2410" i="5"/>
  <c r="E2410" i="5"/>
  <c r="X2410" i="5" s="1"/>
  <c r="V2411" i="5"/>
  <c r="E2411" i="5"/>
  <c r="V2412" i="5"/>
  <c r="E2412" i="5"/>
  <c r="X2412" i="5" s="1"/>
  <c r="V2413" i="5"/>
  <c r="E2413" i="5"/>
  <c r="V2414" i="5"/>
  <c r="E2414" i="5"/>
  <c r="X2414" i="5" s="1"/>
  <c r="V2415" i="5"/>
  <c r="E2415" i="5"/>
  <c r="V2416" i="5"/>
  <c r="E2416" i="5"/>
  <c r="X2416" i="5" s="1"/>
  <c r="V2417" i="5"/>
  <c r="E2417" i="5"/>
  <c r="V2418" i="5"/>
  <c r="E2418" i="5"/>
  <c r="X2418" i="5" s="1"/>
  <c r="V2419" i="5"/>
  <c r="E2419" i="5"/>
  <c r="V2420" i="5"/>
  <c r="E2420" i="5"/>
  <c r="X2420" i="5" s="1"/>
  <c r="V2421" i="5"/>
  <c r="E2421" i="5"/>
  <c r="V2422" i="5"/>
  <c r="E2422" i="5"/>
  <c r="X2422" i="5" s="1"/>
  <c r="V2423" i="5"/>
  <c r="E2423" i="5"/>
  <c r="V2424" i="5"/>
  <c r="E2424" i="5"/>
  <c r="X2424" i="5" s="1"/>
  <c r="V2425" i="5"/>
  <c r="E2425" i="5"/>
  <c r="V2426" i="5"/>
  <c r="E2426" i="5"/>
  <c r="X2426" i="5" s="1"/>
  <c r="V2427" i="5"/>
  <c r="E2427" i="5"/>
  <c r="V2428" i="5"/>
  <c r="E2428" i="5"/>
  <c r="X2428" i="5" s="1"/>
  <c r="V2429" i="5"/>
  <c r="E2429" i="5"/>
  <c r="V2430" i="5"/>
  <c r="E2430" i="5"/>
  <c r="X2430" i="5" s="1"/>
  <c r="V2431" i="5"/>
  <c r="E2431" i="5"/>
  <c r="V2432" i="5"/>
  <c r="E2432" i="5"/>
  <c r="X2432" i="5" s="1"/>
  <c r="V2433" i="5"/>
  <c r="E2433" i="5"/>
  <c r="V2434" i="5"/>
  <c r="E2434" i="5"/>
  <c r="X2434" i="5" s="1"/>
  <c r="V2435" i="5"/>
  <c r="E2435" i="5"/>
  <c r="V2436" i="5"/>
  <c r="E2436" i="5"/>
  <c r="X2436" i="5" s="1"/>
  <c r="V2437" i="5"/>
  <c r="E2437" i="5"/>
  <c r="V2438" i="5"/>
  <c r="E2438" i="5"/>
  <c r="X2438" i="5" s="1"/>
  <c r="V2439" i="5"/>
  <c r="E2439" i="5"/>
  <c r="V2440" i="5"/>
  <c r="E2440" i="5"/>
  <c r="X2440" i="5" s="1"/>
  <c r="V2441" i="5"/>
  <c r="E2441" i="5"/>
  <c r="V2442" i="5"/>
  <c r="E2442" i="5"/>
  <c r="X2442" i="5" s="1"/>
  <c r="V2443" i="5"/>
  <c r="E2443" i="5"/>
  <c r="V2444" i="5"/>
  <c r="E2444" i="5"/>
  <c r="X2444" i="5" s="1"/>
  <c r="V2445" i="5"/>
  <c r="E2445" i="5"/>
  <c r="V2446" i="5"/>
  <c r="E2446" i="5"/>
  <c r="X2446" i="5" s="1"/>
  <c r="V2447" i="5"/>
  <c r="E2447" i="5"/>
  <c r="V2448" i="5"/>
  <c r="E2448" i="5"/>
  <c r="X2448" i="5" s="1"/>
  <c r="V2449" i="5"/>
  <c r="E2449" i="5"/>
  <c r="V2450" i="5"/>
  <c r="E2450" i="5"/>
  <c r="X2450" i="5" s="1"/>
  <c r="V2451" i="5"/>
  <c r="E2451" i="5"/>
  <c r="V2452" i="5"/>
  <c r="E2452" i="5"/>
  <c r="X2452" i="5" s="1"/>
  <c r="V2453" i="5"/>
  <c r="E2453" i="5"/>
  <c r="V2454" i="5"/>
  <c r="E2454" i="5"/>
  <c r="X2454" i="5" s="1"/>
  <c r="V2455" i="5"/>
  <c r="E2455" i="5"/>
  <c r="V2456" i="5"/>
  <c r="E2456" i="5"/>
  <c r="X2456" i="5" s="1"/>
  <c r="V2457" i="5"/>
  <c r="E2457" i="5"/>
  <c r="V2458" i="5"/>
  <c r="E2458" i="5"/>
  <c r="X2458" i="5" s="1"/>
  <c r="V2459" i="5"/>
  <c r="E2459" i="5"/>
  <c r="V2460" i="5"/>
  <c r="E2460" i="5"/>
  <c r="X2460" i="5" s="1"/>
  <c r="V2461" i="5"/>
  <c r="E2461" i="5"/>
  <c r="V2462" i="5"/>
  <c r="E2462" i="5"/>
  <c r="X2462" i="5" s="1"/>
  <c r="V2463" i="5"/>
  <c r="E2463" i="5"/>
  <c r="V2464" i="5"/>
  <c r="E2464" i="5"/>
  <c r="X2464" i="5" s="1"/>
  <c r="V2465" i="5"/>
  <c r="E2465" i="5"/>
  <c r="V2466" i="5"/>
  <c r="E2466" i="5"/>
  <c r="X2466" i="5" s="1"/>
  <c r="V2467" i="5"/>
  <c r="E2467" i="5"/>
  <c r="V2468" i="5"/>
  <c r="E2468" i="5"/>
  <c r="X2468" i="5" s="1"/>
  <c r="V2469" i="5"/>
  <c r="E2469" i="5"/>
  <c r="V2470" i="5"/>
  <c r="E2470" i="5"/>
  <c r="X2470" i="5" s="1"/>
  <c r="V2471" i="5"/>
  <c r="E2471" i="5"/>
  <c r="V2472" i="5"/>
  <c r="E2472" i="5"/>
  <c r="X2472" i="5" s="1"/>
  <c r="V2473" i="5"/>
  <c r="E2473" i="5"/>
  <c r="V2474" i="5"/>
  <c r="E2474" i="5"/>
  <c r="X2474" i="5" s="1"/>
  <c r="V2475" i="5"/>
  <c r="E2475" i="5"/>
  <c r="V2476" i="5"/>
  <c r="E2476" i="5"/>
  <c r="X2476" i="5" s="1"/>
  <c r="V2477" i="5"/>
  <c r="E2477" i="5"/>
  <c r="V2478" i="5"/>
  <c r="E2478" i="5"/>
  <c r="X2478" i="5" s="1"/>
  <c r="V2479" i="5"/>
  <c r="E2479" i="5"/>
  <c r="V2480" i="5"/>
  <c r="E2480" i="5"/>
  <c r="X2480" i="5" s="1"/>
  <c r="V2481" i="5"/>
  <c r="E2481" i="5"/>
  <c r="V2482" i="5"/>
  <c r="E2482" i="5"/>
  <c r="X2482" i="5" s="1"/>
  <c r="V2483" i="5"/>
  <c r="E2483" i="5"/>
  <c r="V2484" i="5"/>
  <c r="E2484" i="5"/>
  <c r="X2484" i="5" s="1"/>
  <c r="V2485" i="5"/>
  <c r="E2485" i="5"/>
  <c r="V2486" i="5"/>
  <c r="E2486" i="5"/>
  <c r="X2486" i="5" s="1"/>
  <c r="V2487" i="5"/>
  <c r="E2487" i="5"/>
  <c r="V2488" i="5"/>
  <c r="E2488" i="5"/>
  <c r="X2488" i="5" s="1"/>
  <c r="V2489" i="5"/>
  <c r="E2489" i="5"/>
  <c r="V2490" i="5"/>
  <c r="E2490" i="5"/>
  <c r="X2490" i="5" s="1"/>
  <c r="V2491" i="5"/>
  <c r="E2491" i="5"/>
  <c r="V2492" i="5"/>
  <c r="E2492" i="5"/>
  <c r="X2492" i="5" s="1"/>
  <c r="V2493" i="5"/>
  <c r="E2493" i="5"/>
  <c r="V2494" i="5"/>
  <c r="E2494" i="5"/>
  <c r="X2494" i="5" s="1"/>
  <c r="V2495" i="5"/>
  <c r="E2495" i="5"/>
  <c r="V2496" i="5"/>
  <c r="E2496" i="5"/>
  <c r="X2496" i="5" s="1"/>
  <c r="V2497" i="5"/>
  <c r="E2497" i="5"/>
  <c r="V2498" i="5"/>
  <c r="E2498" i="5"/>
  <c r="X2498" i="5" s="1"/>
  <c r="E2499" i="5"/>
  <c r="X2499" i="5" s="1"/>
  <c r="V2504" i="5"/>
  <c r="E2504" i="5"/>
  <c r="X2504" i="5" s="1"/>
  <c r="F39" i="6"/>
  <c r="F28" i="6"/>
  <c r="F17" i="6"/>
  <c r="F98" i="6"/>
  <c r="C123" i="6"/>
  <c r="C122" i="6"/>
  <c r="C121" i="6"/>
  <c r="C120" i="6"/>
  <c r="G103" i="6"/>
  <c r="H103" i="6" s="1"/>
  <c r="D103" i="6" s="1"/>
  <c r="G101" i="6"/>
  <c r="G100" i="6"/>
  <c r="G88" i="6"/>
  <c r="G87" i="6"/>
  <c r="G86" i="6"/>
  <c r="G85" i="6"/>
  <c r="G84" i="6"/>
  <c r="F50" i="6"/>
  <c r="F61" i="6"/>
  <c r="F72" i="6"/>
  <c r="F83" i="6"/>
  <c r="G83" i="6"/>
  <c r="H83" i="6"/>
  <c r="D83" i="6"/>
  <c r="G77" i="6"/>
  <c r="G76" i="6"/>
  <c r="G75" i="6"/>
  <c r="G74" i="6"/>
  <c r="G73" i="6"/>
  <c r="G72" i="6"/>
  <c r="H72" i="6"/>
  <c r="D72" i="6"/>
  <c r="J74" i="6"/>
  <c r="G66" i="6"/>
  <c r="G65" i="6"/>
  <c r="G63" i="6"/>
  <c r="G62" i="6"/>
  <c r="G61" i="6"/>
  <c r="H61" i="6"/>
  <c r="D61" i="6"/>
  <c r="G55" i="6"/>
  <c r="G54" i="6"/>
  <c r="G53" i="6"/>
  <c r="G52" i="6"/>
  <c r="G51" i="6"/>
  <c r="G50" i="6"/>
  <c r="H50" i="6"/>
  <c r="D50" i="6"/>
  <c r="G44" i="6"/>
  <c r="G43" i="6"/>
  <c r="G41" i="6"/>
  <c r="G40" i="6"/>
  <c r="G39" i="6"/>
  <c r="H39" i="6"/>
  <c r="D39" i="6"/>
  <c r="G33" i="6"/>
  <c r="G32" i="6"/>
  <c r="G31" i="6"/>
  <c r="G30" i="6"/>
  <c r="G29" i="6"/>
  <c r="G28" i="6"/>
  <c r="H28" i="6"/>
  <c r="D28" i="6"/>
  <c r="G17" i="6"/>
  <c r="H17" i="6"/>
  <c r="D17" i="6"/>
  <c r="H7" i="6"/>
  <c r="D7" i="6"/>
  <c r="G9" i="6"/>
  <c r="H9" i="6"/>
  <c r="D9" i="6"/>
  <c r="C37" i="6"/>
  <c r="C36" i="6"/>
  <c r="C35" i="6"/>
  <c r="C34" i="6"/>
  <c r="I33" i="6"/>
  <c r="C33" i="6" s="1"/>
  <c r="J33" i="6"/>
  <c r="I32" i="6"/>
  <c r="C32" i="6" s="1"/>
  <c r="J32" i="6"/>
  <c r="I31" i="6"/>
  <c r="J31" i="6"/>
  <c r="I30" i="6"/>
  <c r="C30" i="6" s="1"/>
  <c r="J30" i="6"/>
  <c r="I29" i="6"/>
  <c r="C29" i="6" s="1"/>
  <c r="J29" i="6"/>
  <c r="B155" i="5"/>
  <c r="B156" i="5"/>
  <c r="B190" i="5"/>
  <c r="B191" i="5"/>
  <c r="B289" i="5"/>
  <c r="B290" i="5"/>
  <c r="B347" i="5"/>
  <c r="B348" i="5"/>
  <c r="B394" i="5"/>
  <c r="B395"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4"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114" i="6"/>
  <c r="G22" i="6"/>
  <c r="G21" i="6"/>
  <c r="G19" i="6"/>
  <c r="G18" i="6"/>
  <c r="J119" i="6"/>
  <c r="I119" i="6"/>
  <c r="C119" i="6" s="1"/>
  <c r="J118" i="6"/>
  <c r="I118" i="6"/>
  <c r="C118" i="6" s="1"/>
  <c r="J117" i="6"/>
  <c r="I117" i="6"/>
  <c r="J116" i="6"/>
  <c r="I116" i="6"/>
  <c r="C116" i="6" s="1"/>
  <c r="K114" i="6"/>
  <c r="J112" i="6"/>
  <c r="I112" i="6"/>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C100" i="6" s="1"/>
  <c r="J100" i="6"/>
  <c r="C92" i="6"/>
  <c r="C91" i="6"/>
  <c r="C90" i="6"/>
  <c r="C89" i="6"/>
  <c r="I88" i="6"/>
  <c r="C88" i="6" s="1"/>
  <c r="I87" i="6"/>
  <c r="C87" i="6" s="1"/>
  <c r="I86" i="6"/>
  <c r="I85" i="6"/>
  <c r="C85" i="6" s="1"/>
  <c r="I84" i="6"/>
  <c r="C84" i="6" s="1"/>
  <c r="J84" i="6"/>
  <c r="C81" i="6"/>
  <c r="C80" i="6"/>
  <c r="C79" i="6"/>
  <c r="C78" i="6"/>
  <c r="I77" i="6"/>
  <c r="C77" i="6" s="1"/>
  <c r="I76" i="6"/>
  <c r="C76" i="6" s="1"/>
  <c r="I75" i="6"/>
  <c r="I74" i="6"/>
  <c r="C74" i="6" s="1"/>
  <c r="I73" i="6"/>
  <c r="C73" i="6" s="1"/>
  <c r="C70" i="6"/>
  <c r="C69" i="6"/>
  <c r="C68" i="6"/>
  <c r="C67" i="6"/>
  <c r="I66" i="6"/>
  <c r="C66" i="6" s="1"/>
  <c r="I65" i="6"/>
  <c r="C65" i="6" s="1"/>
  <c r="I64" i="6"/>
  <c r="I63" i="6"/>
  <c r="C63" i="6" s="1"/>
  <c r="I62" i="6"/>
  <c r="C62" i="6" s="1"/>
  <c r="J62" i="6"/>
  <c r="C59" i="6"/>
  <c r="C58" i="6"/>
  <c r="C57" i="6"/>
  <c r="C56" i="6"/>
  <c r="I55" i="6"/>
  <c r="C55" i="6" s="1"/>
  <c r="I54" i="6"/>
  <c r="C54" i="6" s="1"/>
  <c r="I53" i="6"/>
  <c r="I52" i="6"/>
  <c r="C52" i="6" s="1"/>
  <c r="I51" i="6"/>
  <c r="C51" i="6" s="1"/>
  <c r="C48" i="6"/>
  <c r="C47" i="6"/>
  <c r="C46" i="6"/>
  <c r="C45" i="6"/>
  <c r="I44" i="6"/>
  <c r="C44" i="6" s="1"/>
  <c r="I43" i="6"/>
  <c r="C43" i="6" s="1"/>
  <c r="I42" i="6"/>
  <c r="I41" i="6"/>
  <c r="C41" i="6" s="1"/>
  <c r="I40" i="6"/>
  <c r="C40" i="6" s="1"/>
  <c r="J40" i="6"/>
  <c r="C26" i="6"/>
  <c r="C25" i="6"/>
  <c r="C24" i="6"/>
  <c r="C23" i="6"/>
  <c r="I22" i="6"/>
  <c r="C22" i="6" s="1"/>
  <c r="J22" i="6"/>
  <c r="I21" i="6"/>
  <c r="C21" i="6" s="1"/>
  <c r="J21" i="6"/>
  <c r="J7" i="6"/>
  <c r="J19" i="6"/>
  <c r="I83" i="6"/>
  <c r="C83" i="6" s="1"/>
  <c r="I72" i="6"/>
  <c r="C72" i="6" s="1"/>
  <c r="I7" i="6"/>
  <c r="C7" i="6" s="1"/>
  <c r="G4" i="6"/>
  <c r="H4" i="6"/>
  <c r="B21" i="13"/>
  <c r="C4" i="8"/>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J165" i="8"/>
  <c r="K165" i="8"/>
  <c r="J166" i="8"/>
  <c r="K166" i="8"/>
  <c r="J167" i="8"/>
  <c r="K167" i="8"/>
  <c r="J168" i="8"/>
  <c r="K168" i="8"/>
  <c r="J169" i="8"/>
  <c r="K169" i="8"/>
  <c r="J170" i="8"/>
  <c r="K170" i="8"/>
  <c r="J171" i="8"/>
  <c r="K171" i="8"/>
  <c r="J172" i="8"/>
  <c r="K172" i="8"/>
  <c r="F114" i="6"/>
  <c r="H114" i="6"/>
  <c r="G94" i="6"/>
  <c r="G95" i="6"/>
  <c r="G96" i="6"/>
  <c r="G98" i="6"/>
  <c r="H98" i="6"/>
  <c r="G99" i="6"/>
  <c r="G108" i="6"/>
  <c r="G109" i="6"/>
  <c r="G110" i="6"/>
  <c r="G111" i="6"/>
  <c r="G10" i="6"/>
  <c r="H10" i="6"/>
  <c r="G13" i="6"/>
  <c r="H13" i="6"/>
  <c r="F6" i="6"/>
  <c r="G6" i="6"/>
  <c r="H6" i="6" s="1"/>
  <c r="D6" i="6" s="1"/>
  <c r="G11" i="6"/>
  <c r="H11" i="6"/>
  <c r="G12" i="6"/>
  <c r="H12" i="6"/>
  <c r="H14" i="6"/>
  <c r="H16" i="6"/>
  <c r="I4" i="6"/>
  <c r="C4" i="6" s="1"/>
  <c r="I5" i="6"/>
  <c r="J5" i="6"/>
  <c r="I6" i="6"/>
  <c r="J6" i="6"/>
  <c r="I9" i="6"/>
  <c r="C9" i="6" s="1"/>
  <c r="J9" i="6"/>
  <c r="I10" i="6"/>
  <c r="C10" i="6" s="1"/>
  <c r="J10" i="6"/>
  <c r="I11" i="6"/>
  <c r="C11" i="6" s="1"/>
  <c r="J11" i="6"/>
  <c r="I12" i="6"/>
  <c r="C12" i="6" s="1"/>
  <c r="J12" i="6"/>
  <c r="I13" i="6"/>
  <c r="C13" i="6" s="1"/>
  <c r="I15" i="6"/>
  <c r="J15" i="6"/>
  <c r="I17" i="6"/>
  <c r="C17" i="6" s="1"/>
  <c r="J17" i="6"/>
  <c r="I18" i="6"/>
  <c r="C18" i="6" s="1"/>
  <c r="J18" i="6"/>
  <c r="I19" i="6"/>
  <c r="C19" i="6" s="1"/>
  <c r="I20" i="6"/>
  <c r="J20" i="6"/>
  <c r="I28" i="6"/>
  <c r="C28" i="6" s="1"/>
  <c r="J28" i="6"/>
  <c r="I39" i="6"/>
  <c r="C39" i="6" s="1"/>
  <c r="J39" i="6"/>
  <c r="I50" i="6"/>
  <c r="C50" i="6" s="1"/>
  <c r="J50" i="6"/>
  <c r="I61" i="6"/>
  <c r="C61" i="6" s="1"/>
  <c r="J61" i="6"/>
  <c r="J72" i="6"/>
  <c r="J83" i="6"/>
  <c r="I94" i="6"/>
  <c r="J94" i="6"/>
  <c r="I95" i="6"/>
  <c r="J95" i="6"/>
  <c r="I96" i="6"/>
  <c r="J96" i="6"/>
  <c r="I98" i="6"/>
  <c r="C98" i="6" s="1"/>
  <c r="J98" i="6"/>
  <c r="I99" i="6"/>
  <c r="C99" i="6" s="1"/>
  <c r="J99" i="6"/>
  <c r="I108" i="6"/>
  <c r="J108" i="6"/>
  <c r="I109" i="6"/>
  <c r="J109" i="6"/>
  <c r="I110" i="6"/>
  <c r="J110" i="6"/>
  <c r="I111" i="6"/>
  <c r="J111" i="6"/>
  <c r="I114" i="6"/>
  <c r="C114" i="6" s="1"/>
  <c r="J114" i="6"/>
  <c r="I115" i="6"/>
  <c r="C115" i="6" s="1"/>
  <c r="J115" i="6"/>
  <c r="X15" i="5"/>
  <c r="X127" i="5"/>
  <c r="X156" i="5"/>
  <c r="X160" i="5"/>
  <c r="X168" i="5"/>
  <c r="X172" i="5"/>
  <c r="X176" i="5"/>
  <c r="X184" i="5"/>
  <c r="X188" i="5"/>
  <c r="X194" i="5"/>
  <c r="X198" i="5"/>
  <c r="X202" i="5"/>
  <c r="X206" i="5"/>
  <c r="X210" i="5"/>
  <c r="X214" i="5"/>
  <c r="X218" i="5"/>
  <c r="X222" i="5"/>
  <c r="X226" i="5"/>
  <c r="X230" i="5"/>
  <c r="X234" i="5"/>
  <c r="X238" i="5"/>
  <c r="X242" i="5"/>
  <c r="X246" i="5"/>
  <c r="X250" i="5"/>
  <c r="X254" i="5"/>
  <c r="X258" i="5"/>
  <c r="X262" i="5"/>
  <c r="X266" i="5"/>
  <c r="X270" i="5"/>
  <c r="X274" i="5"/>
  <c r="X278" i="5"/>
  <c r="X282" i="5"/>
  <c r="X286" i="5"/>
  <c r="X289" i="5"/>
  <c r="X296" i="5"/>
  <c r="X300" i="5"/>
  <c r="X304" i="5"/>
  <c r="X312" i="5"/>
  <c r="X316" i="5"/>
  <c r="X320" i="5"/>
  <c r="X328" i="5"/>
  <c r="X332" i="5"/>
  <c r="X336" i="5"/>
  <c r="X337" i="5"/>
  <c r="X344" i="5"/>
  <c r="X347" i="5"/>
  <c r="X350" i="5"/>
  <c r="X354" i="5"/>
  <c r="X358" i="5"/>
  <c r="X362" i="5"/>
  <c r="X366" i="5"/>
  <c r="X370" i="5"/>
  <c r="X374" i="5"/>
  <c r="X378" i="5"/>
  <c r="X382" i="5"/>
  <c r="X386" i="5"/>
  <c r="X390" i="5"/>
  <c r="X396" i="5"/>
  <c r="X399" i="5"/>
  <c r="X401" i="5"/>
  <c r="X403" i="5"/>
  <c r="X405" i="5"/>
  <c r="X407" i="5"/>
  <c r="X409" i="5"/>
  <c r="X411" i="5"/>
  <c r="X413" i="5"/>
  <c r="X415" i="5"/>
  <c r="X417" i="5"/>
  <c r="X419" i="5"/>
  <c r="X421" i="5"/>
  <c r="X423" i="5"/>
  <c r="X425" i="5"/>
  <c r="X427" i="5"/>
  <c r="X429" i="5"/>
  <c r="X431" i="5"/>
  <c r="X433" i="5"/>
  <c r="X435" i="5"/>
  <c r="X437" i="5"/>
  <c r="X439" i="5"/>
  <c r="X441" i="5"/>
  <c r="X443" i="5"/>
  <c r="X445" i="5"/>
  <c r="X447" i="5"/>
  <c r="X449" i="5"/>
  <c r="X451" i="5"/>
  <c r="X453" i="5"/>
  <c r="X455" i="5"/>
  <c r="X457" i="5"/>
  <c r="X459" i="5"/>
  <c r="X461" i="5"/>
  <c r="X463" i="5"/>
  <c r="X465" i="5"/>
  <c r="X467" i="5"/>
  <c r="X469" i="5"/>
  <c r="X471" i="5"/>
  <c r="X473" i="5"/>
  <c r="X475" i="5"/>
  <c r="X477" i="5"/>
  <c r="X479" i="5"/>
  <c r="X481" i="5"/>
  <c r="X483" i="5"/>
  <c r="X485" i="5"/>
  <c r="X487" i="5"/>
  <c r="X489" i="5"/>
  <c r="X491" i="5"/>
  <c r="X493" i="5"/>
  <c r="X495" i="5"/>
  <c r="X497" i="5"/>
  <c r="X499" i="5"/>
  <c r="X501" i="5"/>
  <c r="X503" i="5"/>
  <c r="X505" i="5"/>
  <c r="X507" i="5"/>
  <c r="X509" i="5"/>
  <c r="X511" i="5"/>
  <c r="X513" i="5"/>
  <c r="X515" i="5"/>
  <c r="X517" i="5"/>
  <c r="X519" i="5"/>
  <c r="X521" i="5"/>
  <c r="X523" i="5"/>
  <c r="X525" i="5"/>
  <c r="X527" i="5"/>
  <c r="X529" i="5"/>
  <c r="X531" i="5"/>
  <c r="X533" i="5"/>
  <c r="X535" i="5"/>
  <c r="X537" i="5"/>
  <c r="X539" i="5"/>
  <c r="X541" i="5"/>
  <c r="X543" i="5"/>
  <c r="X545" i="5"/>
  <c r="X547" i="5"/>
  <c r="X549" i="5"/>
  <c r="X551" i="5"/>
  <c r="X553" i="5"/>
  <c r="X555" i="5"/>
  <c r="X557" i="5"/>
  <c r="X559" i="5"/>
  <c r="X561" i="5"/>
  <c r="X563" i="5"/>
  <c r="X565" i="5"/>
  <c r="X567" i="5"/>
  <c r="X569" i="5"/>
  <c r="X571" i="5"/>
  <c r="X573" i="5"/>
  <c r="X575" i="5"/>
  <c r="X577" i="5"/>
  <c r="X579" i="5"/>
  <c r="X581" i="5"/>
  <c r="X583" i="5"/>
  <c r="X585" i="5"/>
  <c r="X587" i="5"/>
  <c r="X589" i="5"/>
  <c r="X591" i="5"/>
  <c r="X593" i="5"/>
  <c r="X595" i="5"/>
  <c r="X597" i="5"/>
  <c r="X599" i="5"/>
  <c r="X601" i="5"/>
  <c r="X603" i="5"/>
  <c r="X605" i="5"/>
  <c r="X607" i="5"/>
  <c r="X609" i="5"/>
  <c r="X611" i="5"/>
  <c r="X613" i="5"/>
  <c r="X615" i="5"/>
  <c r="X617" i="5"/>
  <c r="X619" i="5"/>
  <c r="X621" i="5"/>
  <c r="X623" i="5"/>
  <c r="X625" i="5"/>
  <c r="X627" i="5"/>
  <c r="X629" i="5"/>
  <c r="X631" i="5"/>
  <c r="X633" i="5"/>
  <c r="X635" i="5"/>
  <c r="X637" i="5"/>
  <c r="X639" i="5"/>
  <c r="X641" i="5"/>
  <c r="X643" i="5"/>
  <c r="X645" i="5"/>
  <c r="X647" i="5"/>
  <c r="X649" i="5"/>
  <c r="X651" i="5"/>
  <c r="X653" i="5"/>
  <c r="X655" i="5"/>
  <c r="X657" i="5"/>
  <c r="X659" i="5"/>
  <c r="X661" i="5"/>
  <c r="X663" i="5"/>
  <c r="X665" i="5"/>
  <c r="X667" i="5"/>
  <c r="X669" i="5"/>
  <c r="X671" i="5"/>
  <c r="X673" i="5"/>
  <c r="X675" i="5"/>
  <c r="X677" i="5"/>
  <c r="X679" i="5"/>
  <c r="X681" i="5"/>
  <c r="X683" i="5"/>
  <c r="X685" i="5"/>
  <c r="X687" i="5"/>
  <c r="X689" i="5"/>
  <c r="X691" i="5"/>
  <c r="X693" i="5"/>
  <c r="X695" i="5"/>
  <c r="X697" i="5"/>
  <c r="X699" i="5"/>
  <c r="X701" i="5"/>
  <c r="X703" i="5"/>
  <c r="X705" i="5"/>
  <c r="X707" i="5"/>
  <c r="X709" i="5"/>
  <c r="X711" i="5"/>
  <c r="X713" i="5"/>
  <c r="X715" i="5"/>
  <c r="X717" i="5"/>
  <c r="X719" i="5"/>
  <c r="X721" i="5"/>
  <c r="X723" i="5"/>
  <c r="X725" i="5"/>
  <c r="X727" i="5"/>
  <c r="X729" i="5"/>
  <c r="X731" i="5"/>
  <c r="X733" i="5"/>
  <c r="X735" i="5"/>
  <c r="X737" i="5"/>
  <c r="X739" i="5"/>
  <c r="X741" i="5"/>
  <c r="X743" i="5"/>
  <c r="X745" i="5"/>
  <c r="X747" i="5"/>
  <c r="X749" i="5"/>
  <c r="X751" i="5"/>
  <c r="X753" i="5"/>
  <c r="X755" i="5"/>
  <c r="X757" i="5"/>
  <c r="X759" i="5"/>
  <c r="X761" i="5"/>
  <c r="X763" i="5"/>
  <c r="X765" i="5"/>
  <c r="X767" i="5"/>
  <c r="X769" i="5"/>
  <c r="X771" i="5"/>
  <c r="X773" i="5"/>
  <c r="X775" i="5"/>
  <c r="X777" i="5"/>
  <c r="X779" i="5"/>
  <c r="X781" i="5"/>
  <c r="X783" i="5"/>
  <c r="X785" i="5"/>
  <c r="X787" i="5"/>
  <c r="X789" i="5"/>
  <c r="X791" i="5"/>
  <c r="X793" i="5"/>
  <c r="X795" i="5"/>
  <c r="X797" i="5"/>
  <c r="X799" i="5"/>
  <c r="X801" i="5"/>
  <c r="X803" i="5"/>
  <c r="X805" i="5"/>
  <c r="X807" i="5"/>
  <c r="X809" i="5"/>
  <c r="X811" i="5"/>
  <c r="X813" i="5"/>
  <c r="X815" i="5"/>
  <c r="X817" i="5"/>
  <c r="X819" i="5"/>
  <c r="X821" i="5"/>
  <c r="X823" i="5"/>
  <c r="X825" i="5"/>
  <c r="X827" i="5"/>
  <c r="X829" i="5"/>
  <c r="X831" i="5"/>
  <c r="X833" i="5"/>
  <c r="X835" i="5"/>
  <c r="X837" i="5"/>
  <c r="X839" i="5"/>
  <c r="X841" i="5"/>
  <c r="X843" i="5"/>
  <c r="X845" i="5"/>
  <c r="X847" i="5"/>
  <c r="X849" i="5"/>
  <c r="X851" i="5"/>
  <c r="X853" i="5"/>
  <c r="X855" i="5"/>
  <c r="X857" i="5"/>
  <c r="X859" i="5"/>
  <c r="X861" i="5"/>
  <c r="X863" i="5"/>
  <c r="X865" i="5"/>
  <c r="X867" i="5"/>
  <c r="X869" i="5"/>
  <c r="X871" i="5"/>
  <c r="X873" i="5"/>
  <c r="X875" i="5"/>
  <c r="X877" i="5"/>
  <c r="X879" i="5"/>
  <c r="X881" i="5"/>
  <c r="X883" i="5"/>
  <c r="X885" i="5"/>
  <c r="X887" i="5"/>
  <c r="X889" i="5"/>
  <c r="X891" i="5"/>
  <c r="X893" i="5"/>
  <c r="X895" i="5"/>
  <c r="X897" i="5"/>
  <c r="X899" i="5"/>
  <c r="X901" i="5"/>
  <c r="X903" i="5"/>
  <c r="X905" i="5"/>
  <c r="X907" i="5"/>
  <c r="X909" i="5"/>
  <c r="X911" i="5"/>
  <c r="X913" i="5"/>
  <c r="X915" i="5"/>
  <c r="X917" i="5"/>
  <c r="X919" i="5"/>
  <c r="X921" i="5"/>
  <c r="X923" i="5"/>
  <c r="X925" i="5"/>
  <c r="X927" i="5"/>
  <c r="X929" i="5"/>
  <c r="X931" i="5"/>
  <c r="X933" i="5"/>
  <c r="X935" i="5"/>
  <c r="X937" i="5"/>
  <c r="X939" i="5"/>
  <c r="X941" i="5"/>
  <c r="X943" i="5"/>
  <c r="X945" i="5"/>
  <c r="X947" i="5"/>
  <c r="X949" i="5"/>
  <c r="X951" i="5"/>
  <c r="X953" i="5"/>
  <c r="X955" i="5"/>
  <c r="X957" i="5"/>
  <c r="X959" i="5"/>
  <c r="X961" i="5"/>
  <c r="X963" i="5"/>
  <c r="X965" i="5"/>
  <c r="X967" i="5"/>
  <c r="X969" i="5"/>
  <c r="X971" i="5"/>
  <c r="X973" i="5"/>
  <c r="X975" i="5"/>
  <c r="X977" i="5"/>
  <c r="X979" i="5"/>
  <c r="X981" i="5"/>
  <c r="X983" i="5"/>
  <c r="X985" i="5"/>
  <c r="X987" i="5"/>
  <c r="X989" i="5"/>
  <c r="X991" i="5"/>
  <c r="X993" i="5"/>
  <c r="X995" i="5"/>
  <c r="X997" i="5"/>
  <c r="X999" i="5"/>
  <c r="X1001" i="5"/>
  <c r="X1003" i="5"/>
  <c r="X1005" i="5"/>
  <c r="X1007" i="5"/>
  <c r="X1009" i="5"/>
  <c r="X1011" i="5"/>
  <c r="X1013" i="5"/>
  <c r="X1015" i="5"/>
  <c r="X1017" i="5"/>
  <c r="X1019" i="5"/>
  <c r="X1021" i="5"/>
  <c r="X1023" i="5"/>
  <c r="X1025" i="5"/>
  <c r="X1027" i="5"/>
  <c r="X1029" i="5"/>
  <c r="X1031" i="5"/>
  <c r="X1033" i="5"/>
  <c r="X1035" i="5"/>
  <c r="X1037" i="5"/>
  <c r="X1039" i="5"/>
  <c r="X1041" i="5"/>
  <c r="X1043" i="5"/>
  <c r="X1045" i="5"/>
  <c r="X1047" i="5"/>
  <c r="X1049" i="5"/>
  <c r="X1051" i="5"/>
  <c r="X1053" i="5"/>
  <c r="X1055" i="5"/>
  <c r="X1057" i="5"/>
  <c r="X1059" i="5"/>
  <c r="X1061" i="5"/>
  <c r="X1063" i="5"/>
  <c r="X1065" i="5"/>
  <c r="X1067" i="5"/>
  <c r="X1069" i="5"/>
  <c r="X1071" i="5"/>
  <c r="X1073" i="5"/>
  <c r="X1075" i="5"/>
  <c r="X1077" i="5"/>
  <c r="X1079" i="5"/>
  <c r="X1081" i="5"/>
  <c r="X1083" i="5"/>
  <c r="X1085" i="5"/>
  <c r="X1087" i="5"/>
  <c r="X1089" i="5"/>
  <c r="X1091" i="5"/>
  <c r="X1093" i="5"/>
  <c r="X1095" i="5"/>
  <c r="X1097" i="5"/>
  <c r="X1099" i="5"/>
  <c r="X1101" i="5"/>
  <c r="X1103" i="5"/>
  <c r="X1105" i="5"/>
  <c r="X1107" i="5"/>
  <c r="X1109" i="5"/>
  <c r="X1111" i="5"/>
  <c r="X1113" i="5"/>
  <c r="X1115" i="5"/>
  <c r="X1117" i="5"/>
  <c r="X1119" i="5"/>
  <c r="X1121" i="5"/>
  <c r="X1123" i="5"/>
  <c r="X1125" i="5"/>
  <c r="X1127" i="5"/>
  <c r="X1129" i="5"/>
  <c r="X1131" i="5"/>
  <c r="X1133" i="5"/>
  <c r="X1135" i="5"/>
  <c r="X1137" i="5"/>
  <c r="X1139" i="5"/>
  <c r="X1141" i="5"/>
  <c r="X1143" i="5"/>
  <c r="X1145" i="5"/>
  <c r="X1147" i="5"/>
  <c r="X1149" i="5"/>
  <c r="X1151" i="5"/>
  <c r="X1153" i="5"/>
  <c r="X1155" i="5"/>
  <c r="X1157" i="5"/>
  <c r="X1159" i="5"/>
  <c r="X1161" i="5"/>
  <c r="X1163" i="5"/>
  <c r="X1165" i="5"/>
  <c r="X1167" i="5"/>
  <c r="X1169" i="5"/>
  <c r="X1171" i="5"/>
  <c r="X1173" i="5"/>
  <c r="X1175" i="5"/>
  <c r="X1177" i="5"/>
  <c r="X1179" i="5"/>
  <c r="X1181" i="5"/>
  <c r="X1183" i="5"/>
  <c r="X1185" i="5"/>
  <c r="X1187" i="5"/>
  <c r="X1189" i="5"/>
  <c r="X1191" i="5"/>
  <c r="X1193" i="5"/>
  <c r="X1195" i="5"/>
  <c r="X1197" i="5"/>
  <c r="X1199" i="5"/>
  <c r="X1201" i="5"/>
  <c r="X1203" i="5"/>
  <c r="X1205" i="5"/>
  <c r="X1207" i="5"/>
  <c r="X1209" i="5"/>
  <c r="X1211" i="5"/>
  <c r="X1213" i="5"/>
  <c r="X1215" i="5"/>
  <c r="X1217" i="5"/>
  <c r="X1219" i="5"/>
  <c r="X1221" i="5"/>
  <c r="X1223" i="5"/>
  <c r="X1225" i="5"/>
  <c r="X1227" i="5"/>
  <c r="X1229" i="5"/>
  <c r="X1231" i="5"/>
  <c r="X1233" i="5"/>
  <c r="X1235" i="5"/>
  <c r="X1237" i="5"/>
  <c r="X1239" i="5"/>
  <c r="X1241" i="5"/>
  <c r="X1243" i="5"/>
  <c r="X1245" i="5"/>
  <c r="X1247" i="5"/>
  <c r="X1249" i="5"/>
  <c r="X1251" i="5"/>
  <c r="X1253" i="5"/>
  <c r="X1255" i="5"/>
  <c r="X1257" i="5"/>
  <c r="X1259" i="5"/>
  <c r="X1261" i="5"/>
  <c r="X1263" i="5"/>
  <c r="X1265" i="5"/>
  <c r="X1267" i="5"/>
  <c r="X1269" i="5"/>
  <c r="X1271" i="5"/>
  <c r="X1273" i="5"/>
  <c r="X1275" i="5"/>
  <c r="X1277" i="5"/>
  <c r="X1279" i="5"/>
  <c r="X1281" i="5"/>
  <c r="X1283" i="5"/>
  <c r="X1285" i="5"/>
  <c r="X1287" i="5"/>
  <c r="X1289" i="5"/>
  <c r="X1291" i="5"/>
  <c r="X1293" i="5"/>
  <c r="X1295" i="5"/>
  <c r="X1297" i="5"/>
  <c r="X1299" i="5"/>
  <c r="X1301" i="5"/>
  <c r="X1303" i="5"/>
  <c r="X1305" i="5"/>
  <c r="X1307" i="5"/>
  <c r="X1309" i="5"/>
  <c r="X1311" i="5"/>
  <c r="X1313" i="5"/>
  <c r="X1315" i="5"/>
  <c r="X1317" i="5"/>
  <c r="X1319" i="5"/>
  <c r="X1321" i="5"/>
  <c r="X1323" i="5"/>
  <c r="X1325" i="5"/>
  <c r="X1327" i="5"/>
  <c r="X1329" i="5"/>
  <c r="X1331" i="5"/>
  <c r="X1333" i="5"/>
  <c r="X1335" i="5"/>
  <c r="X1337" i="5"/>
  <c r="X1339" i="5"/>
  <c r="X1341" i="5"/>
  <c r="X1343" i="5"/>
  <c r="X1345" i="5"/>
  <c r="X1347" i="5"/>
  <c r="X1349" i="5"/>
  <c r="X1351" i="5"/>
  <c r="X1353" i="5"/>
  <c r="X1355" i="5"/>
  <c r="X1357" i="5"/>
  <c r="X1359" i="5"/>
  <c r="X1361" i="5"/>
  <c r="X1363" i="5"/>
  <c r="X1365" i="5"/>
  <c r="X1367" i="5"/>
  <c r="X1369" i="5"/>
  <c r="X1371" i="5"/>
  <c r="X1373" i="5"/>
  <c r="X1375" i="5"/>
  <c r="X1377" i="5"/>
  <c r="X1379" i="5"/>
  <c r="X1381" i="5"/>
  <c r="X1383" i="5"/>
  <c r="X1385" i="5"/>
  <c r="X1387" i="5"/>
  <c r="X1389" i="5"/>
  <c r="X1391" i="5"/>
  <c r="X1393" i="5"/>
  <c r="X1395" i="5"/>
  <c r="X1397" i="5"/>
  <c r="X1399" i="5"/>
  <c r="X1401" i="5"/>
  <c r="X1403" i="5"/>
  <c r="X1405" i="5"/>
  <c r="X1407" i="5"/>
  <c r="X1409" i="5"/>
  <c r="X1411" i="5"/>
  <c r="X1413" i="5"/>
  <c r="X1415" i="5"/>
  <c r="X1417" i="5"/>
  <c r="X1419" i="5"/>
  <c r="X1421" i="5"/>
  <c r="X1423" i="5"/>
  <c r="X1425" i="5"/>
  <c r="X1427" i="5"/>
  <c r="X1429" i="5"/>
  <c r="X1431" i="5"/>
  <c r="X1433" i="5"/>
  <c r="X1435" i="5"/>
  <c r="X1437" i="5"/>
  <c r="X1439" i="5"/>
  <c r="X1441" i="5"/>
  <c r="X1443" i="5"/>
  <c r="X1445" i="5"/>
  <c r="X1447" i="5"/>
  <c r="X1449" i="5"/>
  <c r="X1451" i="5"/>
  <c r="X1453" i="5"/>
  <c r="X1455" i="5"/>
  <c r="X1457" i="5"/>
  <c r="X1459" i="5"/>
  <c r="X1461" i="5"/>
  <c r="X1463" i="5"/>
  <c r="X1465" i="5"/>
  <c r="X1467" i="5"/>
  <c r="X1469" i="5"/>
  <c r="X1471" i="5"/>
  <c r="X1473" i="5"/>
  <c r="X1475" i="5"/>
  <c r="X1477" i="5"/>
  <c r="X1479" i="5"/>
  <c r="X1481" i="5"/>
  <c r="X1483" i="5"/>
  <c r="X1485" i="5"/>
  <c r="X1487" i="5"/>
  <c r="X1489" i="5"/>
  <c r="X1491" i="5"/>
  <c r="X1493" i="5"/>
  <c r="X1495" i="5"/>
  <c r="X1497" i="5"/>
  <c r="X1499" i="5"/>
  <c r="X1501" i="5"/>
  <c r="X1503" i="5"/>
  <c r="X1505" i="5"/>
  <c r="X1507" i="5"/>
  <c r="X1509" i="5"/>
  <c r="X1511" i="5"/>
  <c r="X1513" i="5"/>
  <c r="X1515" i="5"/>
  <c r="X1517" i="5"/>
  <c r="X1519" i="5"/>
  <c r="X1521" i="5"/>
  <c r="X1523" i="5"/>
  <c r="X1525" i="5"/>
  <c r="X1527" i="5"/>
  <c r="X1529" i="5"/>
  <c r="X1531" i="5"/>
  <c r="X1533" i="5"/>
  <c r="X1535" i="5"/>
  <c r="X1537" i="5"/>
  <c r="X1539" i="5"/>
  <c r="X1541" i="5"/>
  <c r="X1543" i="5"/>
  <c r="X1545" i="5"/>
  <c r="X1547" i="5"/>
  <c r="X1549" i="5"/>
  <c r="X1551" i="5"/>
  <c r="X1553" i="5"/>
  <c r="X1555" i="5"/>
  <c r="X1557" i="5"/>
  <c r="X1559" i="5"/>
  <c r="X1561" i="5"/>
  <c r="X1563" i="5"/>
  <c r="X1565" i="5"/>
  <c r="X1567" i="5"/>
  <c r="X1569" i="5"/>
  <c r="X1571" i="5"/>
  <c r="X1573" i="5"/>
  <c r="X1575" i="5"/>
  <c r="X1577" i="5"/>
  <c r="X1579" i="5"/>
  <c r="X1581" i="5"/>
  <c r="X1583" i="5"/>
  <c r="X1585" i="5"/>
  <c r="X1587" i="5"/>
  <c r="X1589" i="5"/>
  <c r="X1591" i="5"/>
  <c r="X1593" i="5"/>
  <c r="X1595" i="5"/>
  <c r="X1597" i="5"/>
  <c r="X1599" i="5"/>
  <c r="X1601" i="5"/>
  <c r="X1603" i="5"/>
  <c r="X1605" i="5"/>
  <c r="X1607" i="5"/>
  <c r="X1609" i="5"/>
  <c r="X1611" i="5"/>
  <c r="X1613" i="5"/>
  <c r="X1615" i="5"/>
  <c r="X1617" i="5"/>
  <c r="X1619" i="5"/>
  <c r="X1621" i="5"/>
  <c r="X1623" i="5"/>
  <c r="X1625" i="5"/>
  <c r="X1627" i="5"/>
  <c r="X1629" i="5"/>
  <c r="X1631" i="5"/>
  <c r="X1633" i="5"/>
  <c r="X1635" i="5"/>
  <c r="X1637" i="5"/>
  <c r="X1639" i="5"/>
  <c r="X1641" i="5"/>
  <c r="X1643" i="5"/>
  <c r="X1645" i="5"/>
  <c r="X1647" i="5"/>
  <c r="X1649" i="5"/>
  <c r="X1651" i="5"/>
  <c r="X1653" i="5"/>
  <c r="X1655" i="5"/>
  <c r="X1657" i="5"/>
  <c r="X1659" i="5"/>
  <c r="X1661" i="5"/>
  <c r="X1663" i="5"/>
  <c r="X1665" i="5"/>
  <c r="X1667" i="5"/>
  <c r="X1669" i="5"/>
  <c r="X1671" i="5"/>
  <c r="X1673" i="5"/>
  <c r="X1675" i="5"/>
  <c r="X1677" i="5"/>
  <c r="X1679" i="5"/>
  <c r="X1681" i="5"/>
  <c r="X1683" i="5"/>
  <c r="X1685" i="5"/>
  <c r="X1687" i="5"/>
  <c r="X1689" i="5"/>
  <c r="X1691" i="5"/>
  <c r="X1693" i="5"/>
  <c r="X1695" i="5"/>
  <c r="X1697" i="5"/>
  <c r="X1699" i="5"/>
  <c r="X1701" i="5"/>
  <c r="X1703" i="5"/>
  <c r="X1705" i="5"/>
  <c r="X1707" i="5"/>
  <c r="X1709" i="5"/>
  <c r="X1711" i="5"/>
  <c r="X1713" i="5"/>
  <c r="X1715" i="5"/>
  <c r="X1717" i="5"/>
  <c r="X1719" i="5"/>
  <c r="X1721" i="5"/>
  <c r="X1723" i="5"/>
  <c r="X1725" i="5"/>
  <c r="X1727" i="5"/>
  <c r="X1729" i="5"/>
  <c r="X1731" i="5"/>
  <c r="X1733" i="5"/>
  <c r="X1735" i="5"/>
  <c r="X1737" i="5"/>
  <c r="X1739" i="5"/>
  <c r="X1741" i="5"/>
  <c r="X1743" i="5"/>
  <c r="X1745" i="5"/>
  <c r="X1747" i="5"/>
  <c r="X1749" i="5"/>
  <c r="X1751" i="5"/>
  <c r="X1753" i="5"/>
  <c r="X1755" i="5"/>
  <c r="X1757" i="5"/>
  <c r="X1759" i="5"/>
  <c r="X1761" i="5"/>
  <c r="X1763" i="5"/>
  <c r="X1765" i="5"/>
  <c r="X1767" i="5"/>
  <c r="X1769" i="5"/>
  <c r="X1771" i="5"/>
  <c r="X1773" i="5"/>
  <c r="X1775" i="5"/>
  <c r="X1777" i="5"/>
  <c r="X1779" i="5"/>
  <c r="X1781" i="5"/>
  <c r="X1783" i="5"/>
  <c r="X1785" i="5"/>
  <c r="X1787" i="5"/>
  <c r="X1789" i="5"/>
  <c r="X1791" i="5"/>
  <c r="X1793" i="5"/>
  <c r="X1795" i="5"/>
  <c r="X1797" i="5"/>
  <c r="X1799" i="5"/>
  <c r="X1801" i="5"/>
  <c r="X1803" i="5"/>
  <c r="X1805" i="5"/>
  <c r="X1807" i="5"/>
  <c r="X1809" i="5"/>
  <c r="X1811" i="5"/>
  <c r="X1813" i="5"/>
  <c r="X1815" i="5"/>
  <c r="X1817" i="5"/>
  <c r="X1819" i="5"/>
  <c r="X1821" i="5"/>
  <c r="X1823" i="5"/>
  <c r="X1825" i="5"/>
  <c r="X1827" i="5"/>
  <c r="X1829" i="5"/>
  <c r="X1831" i="5"/>
  <c r="X1833" i="5"/>
  <c r="X1835" i="5"/>
  <c r="X1837" i="5"/>
  <c r="X1839" i="5"/>
  <c r="X1841" i="5"/>
  <c r="X1843" i="5"/>
  <c r="X1845" i="5"/>
  <c r="X1847" i="5"/>
  <c r="X1849" i="5"/>
  <c r="X1851" i="5"/>
  <c r="X1853" i="5"/>
  <c r="X1855" i="5"/>
  <c r="X1857" i="5"/>
  <c r="X1859" i="5"/>
  <c r="X1861" i="5"/>
  <c r="X1863" i="5"/>
  <c r="X1865" i="5"/>
  <c r="X1867" i="5"/>
  <c r="X1869" i="5"/>
  <c r="X1871" i="5"/>
  <c r="X1873" i="5"/>
  <c r="X1875" i="5"/>
  <c r="X1877" i="5"/>
  <c r="X1879" i="5"/>
  <c r="X1881" i="5"/>
  <c r="X1883" i="5"/>
  <c r="X1885" i="5"/>
  <c r="X1887" i="5"/>
  <c r="X1889" i="5"/>
  <c r="X1891" i="5"/>
  <c r="X1893" i="5"/>
  <c r="X1895" i="5"/>
  <c r="X1897" i="5"/>
  <c r="X1899" i="5"/>
  <c r="X1901" i="5"/>
  <c r="X1903" i="5"/>
  <c r="X1905" i="5"/>
  <c r="X1907" i="5"/>
  <c r="X1909" i="5"/>
  <c r="X1911" i="5"/>
  <c r="X1913" i="5"/>
  <c r="X1915" i="5"/>
  <c r="X1917" i="5"/>
  <c r="X1919" i="5"/>
  <c r="X1921" i="5"/>
  <c r="X1923" i="5"/>
  <c r="X1925" i="5"/>
  <c r="X1927" i="5"/>
  <c r="X1929" i="5"/>
  <c r="X1931" i="5"/>
  <c r="X1933" i="5"/>
  <c r="X1935" i="5"/>
  <c r="X1937" i="5"/>
  <c r="X1939" i="5"/>
  <c r="X1941" i="5"/>
  <c r="X1943" i="5"/>
  <c r="X1945" i="5"/>
  <c r="X1947" i="5"/>
  <c r="X1949" i="5"/>
  <c r="X1951" i="5"/>
  <c r="X1953" i="5"/>
  <c r="X1955" i="5"/>
  <c r="X1957" i="5"/>
  <c r="X1959" i="5"/>
  <c r="X1961" i="5"/>
  <c r="X1963" i="5"/>
  <c r="X1965" i="5"/>
  <c r="X1967" i="5"/>
  <c r="X1969" i="5"/>
  <c r="X1971" i="5"/>
  <c r="X1973" i="5"/>
  <c r="X1975" i="5"/>
  <c r="X1977" i="5"/>
  <c r="X1979" i="5"/>
  <c r="X1981" i="5"/>
  <c r="X1983" i="5"/>
  <c r="X1985" i="5"/>
  <c r="X1987" i="5"/>
  <c r="X1989" i="5"/>
  <c r="X1991" i="5"/>
  <c r="X1993" i="5"/>
  <c r="X1995" i="5"/>
  <c r="X1997" i="5"/>
  <c r="X1999" i="5"/>
  <c r="X2001" i="5"/>
  <c r="X2003" i="5"/>
  <c r="X2005" i="5"/>
  <c r="X2007" i="5"/>
  <c r="X2009" i="5"/>
  <c r="X2011" i="5"/>
  <c r="X2013" i="5"/>
  <c r="X2015" i="5"/>
  <c r="X2017" i="5"/>
  <c r="X2019" i="5"/>
  <c r="X2021" i="5"/>
  <c r="X2023" i="5"/>
  <c r="X2025" i="5"/>
  <c r="X2027" i="5"/>
  <c r="X2029" i="5"/>
  <c r="X2031" i="5"/>
  <c r="X2033" i="5"/>
  <c r="X2035" i="5"/>
  <c r="X2037" i="5"/>
  <c r="X2039" i="5"/>
  <c r="X2041" i="5"/>
  <c r="X2043" i="5"/>
  <c r="X2045" i="5"/>
  <c r="X2047" i="5"/>
  <c r="X2049" i="5"/>
  <c r="X2051" i="5"/>
  <c r="X2053" i="5"/>
  <c r="X2055" i="5"/>
  <c r="X2057" i="5"/>
  <c r="X2059" i="5"/>
  <c r="X2061" i="5"/>
  <c r="X2063" i="5"/>
  <c r="X2065" i="5"/>
  <c r="X2067" i="5"/>
  <c r="X2069" i="5"/>
  <c r="X2071" i="5"/>
  <c r="X2073" i="5"/>
  <c r="X2075" i="5"/>
  <c r="X2077" i="5"/>
  <c r="X2079" i="5"/>
  <c r="X2081" i="5"/>
  <c r="X2083" i="5"/>
  <c r="X2085" i="5"/>
  <c r="X2087" i="5"/>
  <c r="X2089" i="5"/>
  <c r="X2091" i="5"/>
  <c r="X2093" i="5"/>
  <c r="X2095" i="5"/>
  <c r="X2097" i="5"/>
  <c r="X2099" i="5"/>
  <c r="X2101" i="5"/>
  <c r="X2103" i="5"/>
  <c r="X2105" i="5"/>
  <c r="X2107" i="5"/>
  <c r="X2109" i="5"/>
  <c r="X2111" i="5"/>
  <c r="X2113" i="5"/>
  <c r="X2115" i="5"/>
  <c r="X2117" i="5"/>
  <c r="X2119" i="5"/>
  <c r="X2121" i="5"/>
  <c r="X2123" i="5"/>
  <c r="X2125" i="5"/>
  <c r="X2127" i="5"/>
  <c r="X2129" i="5"/>
  <c r="X2131" i="5"/>
  <c r="X2133" i="5"/>
  <c r="X2135" i="5"/>
  <c r="X2137" i="5"/>
  <c r="X2139" i="5"/>
  <c r="X2141" i="5"/>
  <c r="X2143" i="5"/>
  <c r="X2145" i="5"/>
  <c r="X2147" i="5"/>
  <c r="X2149" i="5"/>
  <c r="X2151" i="5"/>
  <c r="X2153" i="5"/>
  <c r="X2155" i="5"/>
  <c r="X2157" i="5"/>
  <c r="X2159" i="5"/>
  <c r="X2161" i="5"/>
  <c r="X2163" i="5"/>
  <c r="X2165" i="5"/>
  <c r="X2167" i="5"/>
  <c r="X2169" i="5"/>
  <c r="X2171" i="5"/>
  <c r="X2173" i="5"/>
  <c r="X2175" i="5"/>
  <c r="X2177" i="5"/>
  <c r="X2179" i="5"/>
  <c r="X2181" i="5"/>
  <c r="X2183" i="5"/>
  <c r="X2185" i="5"/>
  <c r="X2187" i="5"/>
  <c r="X2189" i="5"/>
  <c r="X2191" i="5"/>
  <c r="X2193" i="5"/>
  <c r="X2195" i="5"/>
  <c r="X2197" i="5"/>
  <c r="X2199" i="5"/>
  <c r="X2201" i="5"/>
  <c r="X2203" i="5"/>
  <c r="X2205" i="5"/>
  <c r="X2207" i="5"/>
  <c r="X2209" i="5"/>
  <c r="X2211" i="5"/>
  <c r="X2213" i="5"/>
  <c r="X2215" i="5"/>
  <c r="X2217" i="5"/>
  <c r="X2219" i="5"/>
  <c r="X2221" i="5"/>
  <c r="X2223" i="5"/>
  <c r="X2225" i="5"/>
  <c r="X2227" i="5"/>
  <c r="X2229" i="5"/>
  <c r="X2231" i="5"/>
  <c r="X2233" i="5"/>
  <c r="X2235" i="5"/>
  <c r="X2237" i="5"/>
  <c r="X2239" i="5"/>
  <c r="X2241" i="5"/>
  <c r="X2243" i="5"/>
  <c r="X2245" i="5"/>
  <c r="X2247" i="5"/>
  <c r="X2249" i="5"/>
  <c r="X2251" i="5"/>
  <c r="X2253" i="5"/>
  <c r="X2255" i="5"/>
  <c r="X2257" i="5"/>
  <c r="X2259" i="5"/>
  <c r="X2261" i="5"/>
  <c r="X2263" i="5"/>
  <c r="X2265" i="5"/>
  <c r="X2267" i="5"/>
  <c r="X2269" i="5"/>
  <c r="X2271" i="5"/>
  <c r="X2273" i="5"/>
  <c r="X2275" i="5"/>
  <c r="X2277" i="5"/>
  <c r="X2279" i="5"/>
  <c r="X2281" i="5"/>
  <c r="X2283" i="5"/>
  <c r="X2285" i="5"/>
  <c r="X2287" i="5"/>
  <c r="X2289" i="5"/>
  <c r="X2291" i="5"/>
  <c r="X2293" i="5"/>
  <c r="X2295" i="5"/>
  <c r="X2297" i="5"/>
  <c r="X2299" i="5"/>
  <c r="X2301" i="5"/>
  <c r="X2303" i="5"/>
  <c r="X2305" i="5"/>
  <c r="X2307" i="5"/>
  <c r="X2309" i="5"/>
  <c r="X2311" i="5"/>
  <c r="X2313" i="5"/>
  <c r="X2315" i="5"/>
  <c r="X2317" i="5"/>
  <c r="X2319" i="5"/>
  <c r="X2321" i="5"/>
  <c r="X2323" i="5"/>
  <c r="X2325" i="5"/>
  <c r="X2327" i="5"/>
  <c r="X2329" i="5"/>
  <c r="X2331" i="5"/>
  <c r="X2333" i="5"/>
  <c r="X2335" i="5"/>
  <c r="X2337" i="5"/>
  <c r="X2339" i="5"/>
  <c r="X2341" i="5"/>
  <c r="X2343" i="5"/>
  <c r="X2345" i="5"/>
  <c r="X2347" i="5"/>
  <c r="X2349" i="5"/>
  <c r="X2351" i="5"/>
  <c r="X2353" i="5"/>
  <c r="X2355" i="5"/>
  <c r="X2357" i="5"/>
  <c r="X2359" i="5"/>
  <c r="X2361" i="5"/>
  <c r="X2363" i="5"/>
  <c r="X2365" i="5"/>
  <c r="X2367" i="5"/>
  <c r="X2369" i="5"/>
  <c r="X2371" i="5"/>
  <c r="X2373" i="5"/>
  <c r="X2375" i="5"/>
  <c r="X2377" i="5"/>
  <c r="X2379" i="5"/>
  <c r="X2381" i="5"/>
  <c r="X2383" i="5"/>
  <c r="X2385" i="5"/>
  <c r="X2387" i="5"/>
  <c r="X2389" i="5"/>
  <c r="X2391" i="5"/>
  <c r="X2393" i="5"/>
  <c r="X2395" i="5"/>
  <c r="X2397" i="5"/>
  <c r="X2399" i="5"/>
  <c r="X2401" i="5"/>
  <c r="X2403" i="5"/>
  <c r="X2405" i="5"/>
  <c r="X2407" i="5"/>
  <c r="X2409" i="5"/>
  <c r="X2411" i="5"/>
  <c r="X2413" i="5"/>
  <c r="X2415" i="5"/>
  <c r="X2417" i="5"/>
  <c r="X2419" i="5"/>
  <c r="X2421" i="5"/>
  <c r="X2423" i="5"/>
  <c r="X2425" i="5"/>
  <c r="X2427" i="5"/>
  <c r="X2429" i="5"/>
  <c r="X2431" i="5"/>
  <c r="X2433" i="5"/>
  <c r="X2435" i="5"/>
  <c r="X2437" i="5"/>
  <c r="X2439" i="5"/>
  <c r="X2441" i="5"/>
  <c r="X2443" i="5"/>
  <c r="X2445" i="5"/>
  <c r="X2447" i="5"/>
  <c r="X2449" i="5"/>
  <c r="X2451" i="5"/>
  <c r="X2453" i="5"/>
  <c r="X2455" i="5"/>
  <c r="X2457" i="5"/>
  <c r="X2459" i="5"/>
  <c r="X2461" i="5"/>
  <c r="X2463" i="5"/>
  <c r="X2465" i="5"/>
  <c r="X2467" i="5"/>
  <c r="X2469" i="5"/>
  <c r="X2471" i="5"/>
  <c r="X2473" i="5"/>
  <c r="X2475" i="5"/>
  <c r="X2477" i="5"/>
  <c r="X2479" i="5"/>
  <c r="X2481" i="5"/>
  <c r="X2483" i="5"/>
  <c r="X2485" i="5"/>
  <c r="X2487" i="5"/>
  <c r="X2489" i="5"/>
  <c r="X2491" i="5"/>
  <c r="X2493" i="5"/>
  <c r="X2495" i="5"/>
  <c r="X2497" i="5"/>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13" i="6"/>
  <c r="D12" i="6"/>
  <c r="D11" i="6"/>
  <c r="D10"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H14" i="5"/>
  <c r="A5" i="2"/>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F14" i="5"/>
  <c r="I14" i="5"/>
  <c r="H2420" i="5"/>
  <c r="H213" i="5"/>
  <c r="H1180" i="5"/>
  <c r="F1820" i="5"/>
  <c r="F2100" i="5"/>
  <c r="H2468" i="5"/>
  <c r="G21" i="5"/>
  <c r="G14" i="5"/>
  <c r="F15"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F789" i="5"/>
  <c r="J661" i="5"/>
  <c r="J1317" i="5"/>
  <c r="H1541" i="5"/>
  <c r="H637" i="5"/>
  <c r="J1021" i="5"/>
  <c r="F1852" i="5"/>
  <c r="F1748" i="5"/>
  <c r="R1404" i="5"/>
  <c r="J924" i="5"/>
  <c r="R1697" i="5"/>
  <c r="I2476" i="5"/>
  <c r="J1852"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P4" i="5"/>
  <c r="D4" i="8"/>
  <c r="B1001" i="7"/>
  <c r="B3" i="6"/>
  <c r="A4" i="8"/>
  <c r="B29" i="3"/>
  <c r="B4" i="8"/>
  <c r="C3" i="6"/>
  <c r="I4" i="8"/>
  <c r="C5" i="7"/>
  <c r="A1" i="6"/>
  <c r="H4" i="5"/>
  <c r="O4" i="5"/>
  <c r="B2" i="5"/>
  <c r="D3" i="6"/>
  <c r="A3" i="6"/>
  <c r="D5" i="7"/>
  <c r="N4" i="5"/>
  <c r="G4" i="5"/>
  <c r="A1" i="7"/>
  <c r="F4" i="5"/>
  <c r="A1" i="8"/>
  <c r="D1" i="6"/>
  <c r="B5" i="7"/>
  <c r="A80" i="2"/>
  <c r="A48" i="2"/>
  <c r="H4" i="8"/>
  <c r="F4" i="8"/>
  <c r="B3" i="5"/>
  <c r="G4" i="8"/>
  <c r="I4" i="5"/>
  <c r="L4" i="5"/>
  <c r="A4" i="5"/>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B2" i="6"/>
  <c r="D98" i="6"/>
  <c r="D114" i="6"/>
  <c r="AA14" i="4" a="1"/>
  <c r="AA14" i="4"/>
  <c r="AA15" i="4" a="1"/>
  <c r="B31" i="4"/>
  <c r="A18" i="6"/>
  <c r="F40" i="6"/>
  <c r="B32" i="4"/>
  <c r="A19" i="6"/>
  <c r="F41" i="6"/>
  <c r="AA15" i="4"/>
  <c r="B33" i="4"/>
  <c r="A20" i="6"/>
  <c r="F42" i="6"/>
  <c r="F18" i="6"/>
  <c r="H18" i="6"/>
  <c r="F19" i="6"/>
  <c r="H19" i="6"/>
  <c r="F20" i="6"/>
  <c r="O33" i="4"/>
  <c r="P57" i="4"/>
  <c r="B105" i="4" s="1"/>
  <c r="A86" i="6" s="1"/>
  <c r="O32" i="4"/>
  <c r="P56" i="4"/>
  <c r="B122" i="4"/>
  <c r="A100" i="6"/>
  <c r="B104" i="4"/>
  <c r="A85" i="6"/>
  <c r="B92" i="4"/>
  <c r="A74" i="6"/>
  <c r="B80" i="4"/>
  <c r="A63" i="6"/>
  <c r="B68" i="4"/>
  <c r="A52" i="6"/>
  <c r="B56" i="4"/>
  <c r="A41" i="6"/>
  <c r="P45" i="4"/>
  <c r="B45" i="4"/>
  <c r="A31" i="6"/>
  <c r="P44" i="4"/>
  <c r="B44" i="4"/>
  <c r="A30" i="6"/>
  <c r="D19" i="6"/>
  <c r="F116" i="6"/>
  <c r="A116" i="6"/>
  <c r="G116" i="6"/>
  <c r="H116" i="6"/>
  <c r="D116" i="6"/>
  <c r="F117" i="6"/>
  <c r="H117" i="6" s="1"/>
  <c r="D117" i="6" s="1"/>
  <c r="A117" i="6"/>
  <c r="G117" i="6"/>
  <c r="H41" i="6"/>
  <c r="F52" i="6"/>
  <c r="H52" i="6"/>
  <c r="F53" i="6"/>
  <c r="H53" i="6" s="1"/>
  <c r="F63" i="6"/>
  <c r="H63" i="6"/>
  <c r="F74" i="6"/>
  <c r="H74" i="6"/>
  <c r="F85" i="6"/>
  <c r="H85" i="6"/>
  <c r="F100" i="6"/>
  <c r="H100" i="6"/>
  <c r="F101" i="6"/>
  <c r="H101" i="6" s="1"/>
  <c r="D101" i="6" s="1"/>
  <c r="F30" i="6"/>
  <c r="H30" i="6"/>
  <c r="K116" i="6"/>
  <c r="F31" i="6"/>
  <c r="D30" i="6"/>
  <c r="D41" i="6"/>
  <c r="D52" i="6"/>
  <c r="D63" i="6"/>
  <c r="D74" i="6"/>
  <c r="D85" i="6"/>
  <c r="D100" i="6"/>
  <c r="F51" i="6"/>
  <c r="F62" i="6"/>
  <c r="F73" i="6"/>
  <c r="F84" i="6"/>
  <c r="H84" i="6"/>
  <c r="D84" i="6"/>
  <c r="H73" i="6"/>
  <c r="D73" i="6"/>
  <c r="H62" i="6"/>
  <c r="D62" i="6"/>
  <c r="H51" i="6"/>
  <c r="D51" i="6"/>
  <c r="H40" i="6"/>
  <c r="D40" i="6"/>
  <c r="F29" i="6"/>
  <c r="H29" i="6"/>
  <c r="D29" i="6"/>
  <c r="K115" i="6"/>
  <c r="F99" i="6"/>
  <c r="H99" i="6"/>
  <c r="D99" i="6"/>
  <c r="F115" i="6"/>
  <c r="A115" i="6"/>
  <c r="G115" i="6"/>
  <c r="H115" i="6"/>
  <c r="D115" i="6"/>
  <c r="D18" i="6"/>
  <c r="O31" i="4"/>
  <c r="P43" i="4"/>
  <c r="B43" i="4"/>
  <c r="A29" i="6"/>
  <c r="P55" i="4"/>
  <c r="B55" i="4"/>
  <c r="A40" i="6"/>
  <c r="B67" i="4"/>
  <c r="A51" i="6"/>
  <c r="B79" i="4"/>
  <c r="A62" i="6"/>
  <c r="B91" i="4"/>
  <c r="A73" i="6"/>
  <c r="B103" i="4"/>
  <c r="A84" i="6"/>
  <c r="B121" i="4"/>
  <c r="A99" i="6"/>
  <c r="AA16" i="4" a="1"/>
  <c r="AA16" i="4"/>
  <c r="A118" i="6"/>
  <c r="G118" i="6"/>
  <c r="AA17" i="4" a="1"/>
  <c r="AA17" i="4"/>
  <c r="A119" i="6"/>
  <c r="G119" i="6"/>
  <c r="B34" i="4"/>
  <c r="A21" i="6"/>
  <c r="F43" i="6"/>
  <c r="F118" i="6"/>
  <c r="H118" i="6"/>
  <c r="D118" i="6"/>
  <c r="F21" i="6"/>
  <c r="H21" i="6"/>
  <c r="D21" i="6"/>
  <c r="H43" i="6"/>
  <c r="F54" i="6"/>
  <c r="H54" i="6"/>
  <c r="F65" i="6"/>
  <c r="H65" i="6"/>
  <c r="F76" i="6"/>
  <c r="H76" i="6"/>
  <c r="F87" i="6"/>
  <c r="H87" i="6"/>
  <c r="F102" i="6"/>
  <c r="F32" i="6"/>
  <c r="H32" i="6"/>
  <c r="K118" i="6"/>
  <c r="D32" i="6"/>
  <c r="D43" i="6"/>
  <c r="D54" i="6"/>
  <c r="D65" i="6"/>
  <c r="D76" i="6"/>
  <c r="D87" i="6"/>
  <c r="O34" i="4"/>
  <c r="P46" i="4"/>
  <c r="B46" i="4"/>
  <c r="A32" i="6"/>
  <c r="P58" i="4"/>
  <c r="B58" i="4"/>
  <c r="A43" i="6"/>
  <c r="B70" i="4"/>
  <c r="A54" i="6"/>
  <c r="B82" i="4"/>
  <c r="A65" i="6"/>
  <c r="B94" i="4"/>
  <c r="A76" i="6"/>
  <c r="B106" i="4"/>
  <c r="A87" i="6"/>
  <c r="B124" i="4"/>
  <c r="A102" i="6"/>
  <c r="B35" i="4"/>
  <c r="O35" i="4"/>
  <c r="P59" i="4"/>
  <c r="B125" i="4"/>
  <c r="A103" i="6"/>
  <c r="B107" i="4"/>
  <c r="A88" i="6"/>
  <c r="B95" i="4"/>
  <c r="A77" i="6"/>
  <c r="B83" i="4"/>
  <c r="A66" i="6"/>
  <c r="B71" i="4"/>
  <c r="A55" i="6"/>
  <c r="B59" i="4"/>
  <c r="A44" i="6"/>
  <c r="P47" i="4"/>
  <c r="B47" i="4"/>
  <c r="A33" i="6"/>
  <c r="A22" i="6"/>
  <c r="F22" i="6"/>
  <c r="H22" i="6"/>
  <c r="D22" i="6"/>
  <c r="F33" i="6"/>
  <c r="H33" i="6"/>
  <c r="F44" i="6"/>
  <c r="H44" i="6"/>
  <c r="F55" i="6"/>
  <c r="H55" i="6"/>
  <c r="F66" i="6"/>
  <c r="H66" i="6"/>
  <c r="F77" i="6"/>
  <c r="H77" i="6"/>
  <c r="F88" i="6"/>
  <c r="H88" i="6"/>
  <c r="F94" i="6"/>
  <c r="H94" i="6" s="1"/>
  <c r="D94" i="6" s="1"/>
  <c r="F103" i="6"/>
  <c r="F108" i="6"/>
  <c r="H108" i="6" s="1"/>
  <c r="D108" i="6" s="1"/>
  <c r="F110" i="6"/>
  <c r="H110" i="6" s="1"/>
  <c r="D110" i="6" s="1"/>
  <c r="F119" i="6"/>
  <c r="H119" i="6"/>
  <c r="D119" i="6"/>
  <c r="K119" i="6"/>
  <c r="D33" i="6"/>
  <c r="D44" i="6"/>
  <c r="D55" i="6"/>
  <c r="D66" i="6"/>
  <c r="D77" i="6"/>
  <c r="D88" i="6"/>
  <c r="AA18" i="4" a="1"/>
  <c r="AA18" i="4"/>
  <c r="AA19" i="4" a="1"/>
  <c r="AA19" i="4"/>
  <c r="AA20" i="4" a="1"/>
  <c r="AA20" i="4"/>
  <c r="B38" i="4"/>
  <c r="O38" i="4"/>
  <c r="P62" i="4"/>
  <c r="B128" i="4"/>
  <c r="A106" i="6"/>
  <c r="B110" i="4"/>
  <c r="A91" i="6"/>
  <c r="B98" i="4"/>
  <c r="A80" i="6"/>
  <c r="B86" i="4"/>
  <c r="A69" i="6"/>
  <c r="B74" i="4"/>
  <c r="A58" i="6"/>
  <c r="B62" i="4"/>
  <c r="A47" i="6"/>
  <c r="P50" i="4"/>
  <c r="B50" i="4"/>
  <c r="A36" i="6"/>
  <c r="A25" i="6"/>
  <c r="B37" i="4"/>
  <c r="A24" i="6"/>
  <c r="O37" i="4"/>
  <c r="P49" i="4"/>
  <c r="B49" i="4"/>
  <c r="A35" i="6"/>
  <c r="P61" i="4"/>
  <c r="B61" i="4"/>
  <c r="A46" i="6"/>
  <c r="B73" i="4"/>
  <c r="A57" i="6"/>
  <c r="B85" i="4"/>
  <c r="A68" i="6"/>
  <c r="B97" i="4"/>
  <c r="A79" i="6"/>
  <c r="B109" i="4"/>
  <c r="A90" i="6"/>
  <c r="B127" i="4"/>
  <c r="A105" i="6"/>
  <c r="B36" i="4"/>
  <c r="O36" i="4"/>
  <c r="P60" i="4"/>
  <c r="B126" i="4"/>
  <c r="A104" i="6"/>
  <c r="B108" i="4"/>
  <c r="A89" i="6"/>
  <c r="B96" i="4"/>
  <c r="A78" i="6"/>
  <c r="B84" i="4"/>
  <c r="A67" i="6"/>
  <c r="B72" i="4"/>
  <c r="A56" i="6"/>
  <c r="B60" i="4"/>
  <c r="A45" i="6"/>
  <c r="P48" i="4"/>
  <c r="B48" i="4"/>
  <c r="A34" i="6"/>
  <c r="A23" i="6"/>
  <c r="A120" i="6"/>
  <c r="A121" i="6"/>
  <c r="A122" i="6"/>
  <c r="AA21" i="4" a="1"/>
  <c r="AA21" i="4"/>
  <c r="A123" i="6"/>
  <c r="B39" i="4"/>
  <c r="O39" i="4"/>
  <c r="P63" i="4"/>
  <c r="B129" i="4"/>
  <c r="A107" i="6"/>
  <c r="B111" i="4"/>
  <c r="A92" i="6"/>
  <c r="AA22" i="4"/>
  <c r="AA23" i="4"/>
  <c r="Q53" i="4"/>
  <c r="B77" i="4" s="1"/>
  <c r="A60" i="6" s="1"/>
  <c r="B101" i="4"/>
  <c r="A82" i="6" s="1"/>
  <c r="B99" i="4"/>
  <c r="A81" i="6"/>
  <c r="B89" i="4"/>
  <c r="A71" i="6" s="1"/>
  <c r="B87" i="4"/>
  <c r="A70" i="6"/>
  <c r="B75" i="4"/>
  <c r="A59" i="6"/>
  <c r="B65" i="4"/>
  <c r="A49" i="6" s="1"/>
  <c r="B63" i="4"/>
  <c r="A48" i="6"/>
  <c r="B53" i="4"/>
  <c r="A38" i="6" s="1"/>
  <c r="P51" i="4"/>
  <c r="B51" i="4"/>
  <c r="A37" i="6"/>
  <c r="Q41" i="4"/>
  <c r="B41" i="4"/>
  <c r="A27" i="6" s="1"/>
  <c r="A26" i="6"/>
  <c r="C103" i="6" l="1"/>
  <c r="G101" i="4"/>
  <c r="C102" i="6"/>
  <c r="Y46" i="4"/>
  <c r="AB50" i="4"/>
  <c r="AB51" i="4"/>
  <c r="AC51" i="4" s="1"/>
  <c r="Z48" i="4"/>
  <c r="Z49" i="4"/>
  <c r="AA49" i="4" s="1"/>
  <c r="V44" i="4"/>
  <c r="V45" i="4"/>
  <c r="W45" i="4" s="1"/>
  <c r="Y47" i="4"/>
  <c r="B123" i="4"/>
  <c r="A101" i="6" s="1"/>
  <c r="H31" i="6"/>
  <c r="D53" i="6"/>
  <c r="C53" i="6"/>
  <c r="D31" i="6"/>
  <c r="K117" i="6"/>
  <c r="C31" i="6"/>
  <c r="C94" i="6"/>
  <c r="C20" i="6"/>
  <c r="F111" i="6"/>
  <c r="H111" i="6" s="1"/>
  <c r="F95" i="6"/>
  <c r="C117" i="6"/>
  <c r="G53" i="4"/>
  <c r="F109" i="6"/>
  <c r="H109" i="6" s="1"/>
  <c r="D109" i="6" s="1"/>
  <c r="F64" i="6"/>
  <c r="B57" i="4"/>
  <c r="A42" i="6" s="1"/>
  <c r="B69" i="4"/>
  <c r="A53" i="6" s="1"/>
  <c r="B81" i="4"/>
  <c r="A64" i="6" s="1"/>
  <c r="B93" i="4"/>
  <c r="A75" i="6" s="1"/>
  <c r="C110" i="6"/>
  <c r="C108" i="6"/>
  <c r="G41" i="4"/>
  <c r="G65" i="4"/>
  <c r="C42" i="6"/>
  <c r="C101" i="6"/>
  <c r="G89" i="4"/>
  <c r="C15" i="6"/>
  <c r="G124" i="6" a="1"/>
  <c r="G124" i="6" s="1"/>
  <c r="H124" i="6" s="1"/>
  <c r="D124" i="6" s="1"/>
  <c r="F112" i="6"/>
  <c r="G5" i="6"/>
  <c r="H5" i="6" s="1"/>
  <c r="G77" i="4"/>
  <c r="C6" i="6"/>
  <c r="D41" i="4"/>
  <c r="D53" i="4"/>
  <c r="D77" i="4"/>
  <c r="D101" i="4"/>
  <c r="D114" i="4"/>
  <c r="D65" i="4"/>
  <c r="X45" i="4" l="1"/>
  <c r="Y45" i="4" s="1"/>
  <c r="W44" i="4"/>
  <c r="X44" i="4" s="1"/>
  <c r="W43" i="4"/>
  <c r="AC50" i="4"/>
  <c r="AB49" i="4"/>
  <c r="AC49" i="4" s="1"/>
  <c r="Z47" i="4"/>
  <c r="AA47" i="4" s="1"/>
  <c r="Z46" i="4"/>
  <c r="AA48" i="4"/>
  <c r="AB48" i="4" s="1"/>
  <c r="F96" i="6"/>
  <c r="H96" i="6" s="1"/>
  <c r="H95" i="6"/>
  <c r="F75" i="6"/>
  <c r="H64" i="6"/>
  <c r="C111" i="6"/>
  <c r="D111" i="6"/>
  <c r="C109" i="6"/>
  <c r="D5" i="6"/>
  <c r="C5" i="6"/>
  <c r="H112" i="6"/>
  <c r="C2" i="6"/>
  <c r="AC48" i="4" l="1"/>
  <c r="AB47" i="4"/>
  <c r="AC47" i="4" s="1"/>
  <c r="Y44" i="4"/>
  <c r="X43" i="4"/>
  <c r="Y43" i="4" s="1"/>
  <c r="X42" i="4"/>
  <c r="Y42" i="4" s="1"/>
  <c r="AA46" i="4"/>
  <c r="AB46" i="4" s="1"/>
  <c r="Z44" i="4"/>
  <c r="Z45" i="4"/>
  <c r="AA45" i="4" s="1"/>
  <c r="H75" i="6"/>
  <c r="F86" i="6"/>
  <c r="H86" i="6" s="1"/>
  <c r="D64" i="6"/>
  <c r="C64" i="6"/>
  <c r="C95" i="6"/>
  <c r="D95" i="6"/>
  <c r="D96" i="6"/>
  <c r="C96" i="6"/>
  <c r="D112" i="6"/>
  <c r="C112" i="6"/>
  <c r="AB45" i="4" l="1"/>
  <c r="Z43" i="4"/>
  <c r="AA43" i="4" s="1"/>
  <c r="Z42" i="4"/>
  <c r="AA42" i="4" s="1"/>
  <c r="AC45" i="4"/>
  <c r="AC46" i="4"/>
  <c r="AA44" i="4"/>
  <c r="AB44" i="4" s="1"/>
  <c r="D86" i="6"/>
  <c r="C86" i="6"/>
  <c r="D75" i="6"/>
  <c r="C75" i="6"/>
  <c r="H125" i="6"/>
  <c r="D2" i="6" s="1"/>
  <c r="AC44" i="4" l="1"/>
  <c r="AB42" i="4"/>
  <c r="AC42" i="4" s="1"/>
  <c r="AB43" i="4"/>
  <c r="AC43"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<sst xmlns="http://schemas.openxmlformats.org/spreadsheetml/2006/main" count="27986" uniqueCount="20064">
  <si>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</si>
  <si>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</si>
  <si>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</si>
  <si>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</si>
  <si>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</si>
  <si>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</si>
  <si>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</si>
  <si>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</si>
  <si>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</si>
  <si>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</si>
  <si>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</si>
  <si>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</si>
  <si>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</si>
  <si>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</si>
  <si>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</si>
  <si>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</si>
  <si>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</si>
  <si>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</si>
  <si>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</si>
  <si>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</si>
  <si>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</si>
  <si>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</si>
  <si>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</si>
  <si>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</si>
  <si>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</si>
  <si>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</si>
  <si>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</si>
  <si>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</si>
  <si>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</si>
  <si>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</si>
  <si>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</si>
  <si>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</si>
  <si>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</si>
  <si>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</si>
  <si>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</si>
  <si>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</si>
  <si>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</si>
  <si>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</si>
  <si>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</si>
  <si>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</si>
  <si>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</si>
  <si>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</si>
  <si>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</si>
  <si>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</si>
  <si>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</si>
  <si>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</si>
  <si>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</si>
  <si>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</si>
  <si>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</si>
  <si>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</si>
  <si>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</si>
  <si>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</si>
  <si>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</si>
  <si>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</si>
  <si>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</si>
  <si>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</si>
  <si>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</si>
  <si>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</si>
  <si>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</si>
  <si>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</si>
  <si>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</si>
  <si>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</si>
  <si>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</si>
  <si>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</si>
  <si>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</si>
  <si>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</si>
  <si>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</si>
  <si>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</si>
  <si>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</si>
  <si>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</si>
  <si>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</si>
  <si>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</si>
  <si>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</si>
  <si>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</si>
  <si>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</si>
  <si>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</si>
  <si>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</si>
  <si>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</si>
  <si>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</si>
  <si>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</si>
  <si>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</si>
  <si>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</si>
  <si>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</si>
  <si>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</si>
  <si>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</si>
  <si>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</si>
  <si>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</si>
  <si>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</si>
  <si>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</si>
  <si>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</si>
  <si>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</si>
  <si>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</si>
  <si>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</si>
  <si>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</si>
  <si>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</si>
  <si>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</si>
  <si>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</si>
  <si>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</si>
  <si>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</si>
  <si>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</si>
  <si>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</si>
  <si>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</si>
  <si>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</si>
  <si>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</si>
  <si>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</si>
  <si>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</si>
  <si>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</si>
  <si>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</si>
  <si>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</si>
  <si>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</si>
  <si>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</si>
  <si>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</si>
  <si>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</si>
  <si>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</si>
  <si>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</si>
  <si>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</si>
  <si>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</si>
  <si>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</si>
  <si>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</si>
  <si>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</si>
  <si>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</si>
  <si>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</si>
  <si>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</si>
  <si>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</si>
  <si>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</si>
  <si>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</si>
  <si>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</si>
  <si>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</si>
  <si>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</si>
  <si>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</si>
  <si>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</si>
  <si>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</si>
  <si>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</si>
  <si>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</si>
  <si>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</si>
  <si>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</si>
  <si>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</si>
  <si>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</si>
  <si>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</si>
  <si>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</si>
  <si>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</si>
  <si>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</si>
  <si>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</si>
  <si>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</si>
  <si>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</si>
  <si>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</si>
  <si>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</si>
  <si>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</si>
  <si>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</si>
  <si>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</si>
  <si>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</si>
  <si>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</si>
  <si>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</si>
  <si>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</si>
  <si>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</si>
  <si>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</si>
  <si>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</si>
  <si>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</si>
  <si>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</si>
  <si>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</si>
  <si>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</si>
  <si>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</si>
  <si>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</si>
  <si>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</si>
  <si>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</si>
  <si>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</si>
  <si>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</si>
  <si>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</si>
  <si>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</si>
  <si>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</si>
  <si>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</si>
  <si>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</si>
  <si>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</si>
  <si>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</si>
  <si>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</si>
  <si>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</si>
  <si>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</si>
  <si>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</si>
  <si>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</si>
  <si>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</si>
  <si>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</si>
  <si>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</si>
  <si>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</si>
  <si>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</si>
  <si>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</si>
  <si>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</si>
  <si>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</si>
  <si>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</si>
  <si>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</si>
  <si>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</si>
  <si>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</si>
  <si>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</si>
  <si>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</si>
  <si>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</si>
  <si>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</si>
  <si>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</si>
  <si>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</si>
  <si>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</si>
  <si>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</si>
  <si>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</si>
  <si>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</si>
  <si>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</si>
  <si>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</si>
  <si>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</si>
  <si>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</si>
  <si>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</si>
  <si>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</si>
  <si>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</si>
  <si>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</si>
  <si>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</si>
  <si>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</si>
  <si>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</si>
  <si>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</si>
  <si>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</si>
  <si>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</si>
  <si>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</si>
  <si>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</si>
  <si>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</si>
  <si>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</si>
  <si>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</si>
  <si>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</si>
  <si>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</si>
  <si>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</si>
  <si>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</si>
  <si>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</si>
  <si>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</si>
  <si>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</si>
  <si>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</si>
  <si>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</si>
  <si>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</si>
  <si>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</si>
  <si>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</si>
  <si>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</si>
  <si>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</si>
  <si>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</si>
  <si>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</si>
  <si>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</si>
  <si>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</si>
  <si>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</si>
  <si>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</si>
  <si>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</si>
  <si>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</si>
  <si>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</si>
  <si>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</si>
  <si>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</si>
  <si>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</si>
  <si>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</si>
  <si>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</si>
  <si>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</si>
  <si>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</si>
  <si>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</si>
  <si>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</si>
  <si>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</si>
  <si>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</si>
  <si>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</si>
  <si>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</si>
  <si>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</si>
  <si>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</si>
  <si>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</si>
  <si>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</si>
  <si>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</si>
  <si>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</si>
  <si>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</si>
  <si>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</si>
  <si>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</si>
  <si>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</si>
  <si>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</si>
  <si>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</si>
  <si>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</si>
  <si>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</si>
  <si>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</si>
  <si>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</si>
  <si>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</si>
  <si>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</si>
  <si>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</si>
  <si>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</si>
  <si>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</si>
  <si>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</si>
  <si>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</si>
  <si>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</si>
  <si>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</si>
  <si>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</si>
  <si>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</si>
  <si>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</si>
  <si>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</si>
  <si>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</si>
  <si>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</si>
  <si>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</si>
  <si>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</si>
  <si>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</si>
  <si>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</si>
  <si>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</si>
  <si>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</si>
  <si>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</si>
  <si>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</si>
  <si>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</si>
  <si>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</si>
  <si>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</si>
  <si>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</si>
  <si>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</si>
  <si>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</si>
  <si>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</si>
  <si>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</si>
  <si>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</si>
  <si>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</si>
  <si>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</si>
  <si>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</si>
  <si>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</si>
  <si>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</si>
  <si>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</si>
  <si>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</si>
  <si>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</si>
  <si>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</si>
  <si>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</si>
  <si>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</si>
  <si>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</si>
  <si>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</si>
  <si>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</si>
  <si>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</si>
  <si>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</si>
  <si>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</si>
  <si>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</si>
  <si>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</si>
  <si>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</si>
  <si>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</si>
  <si>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</si>
  <si>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</si>
  <si>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</si>
  <si>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</si>
  <si>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</si>
  <si>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</si>
  <si>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</si>
  <si>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</si>
  <si>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</si>
  <si>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</si>
  <si>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</si>
  <si>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</si>
  <si>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</si>
  <si>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</si>
  <si>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</si>
  <si>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</si>
  <si>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</si>
  <si>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</si>
  <si>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</si>
  <si>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</si>
  <si>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</si>
  <si>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</si>
  <si>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</si>
  <si>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</si>
  <si>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</si>
  <si>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</si>
  <si>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</si>
  <si>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</si>
  <si>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</si>
  <si>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</si>
  <si>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</si>
  <si>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</si>
  <si>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</si>
  <si>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</si>
  <si>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</si>
  <si>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</si>
  <si>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</si>
  <si>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</si>
  <si>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</si>
  <si>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</si>
  <si>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</si>
  <si>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</si>
  <si>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</si>
  <si>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</si>
  <si>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</si>
  <si>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</si>
  <si>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</si>
  <si>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</si>
  <si>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</si>
  <si>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</si>
  <si>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</si>
  <si>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</si>
  <si>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</si>
  <si>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</si>
  <si>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</si>
  <si>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</si>
  <si>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</si>
  <si>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</si>
  <si>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</si>
  <si>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</si>
  <si>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</si>
  <si>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</si>
  <si>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</si>
  <si>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</si>
  <si>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</si>
  <si>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</si>
  <si>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</si>
  <si>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</si>
  <si>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</si>
  <si>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</si>
  <si>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</si>
  <si>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</si>
  <si>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</si>
  <si>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</si>
  <si>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</si>
  <si>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</si>
  <si>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</si>
  <si>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</si>
  <si>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</si>
  <si>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</si>
  <si>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</si>
  <si>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</si>
  <si>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</si>
  <si>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</si>
  <si>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</si>
  <si>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</si>
  <si>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</si>
  <si>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</si>
  <si>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</si>
  <si>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</si>
  <si>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</si>
  <si>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</si>
  <si>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</si>
  <si>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</si>
  <si>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</si>
  <si>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</si>
  <si>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</si>
  <si>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</si>
  <si>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</si>
  <si>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</si>
  <si>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</si>
  <si>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</si>
  <si>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</si>
  <si>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</si>
  <si>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</si>
  <si>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</si>
  <si>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</si>
  <si>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</si>
  <si>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</si>
  <si>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</si>
  <si>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</si>
  <si>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</si>
  <si>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</si>
  <si>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</si>
  <si>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</si>
  <si>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</si>
  <si>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</si>
  <si>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</si>
  <si>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</si>
  <si>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</si>
  <si>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</si>
  <si>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</si>
  <si>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</si>
  <si>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</si>
  <si>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</si>
  <si>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</si>
  <si>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</si>
  <si>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</si>
  <si>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</si>
  <si>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</si>
  <si>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</si>
  <si>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</si>
  <si>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</si>
  <si>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</si>
  <si>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</si>
  <si>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</si>
  <si>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</si>
  <si>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</si>
  <si>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</si>
  <si>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</si>
  <si>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</si>
  <si>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</si>
  <si>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</si>
  <si>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</si>
  <si>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</si>
  <si>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</si>
  <si>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</si>
  <si>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</si>
  <si>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</si>
  <si>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</si>
  <si>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</si>
  <si>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</si>
  <si>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</si>
  <si>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</si>
  <si>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</si>
  <si>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</si>
  <si>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</si>
  <si>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</si>
  <si>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</si>
  <si>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</si>
  <si>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</si>
  <si>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</si>
  <si>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</si>
  <si>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</si>
  <si>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</si>
  <si>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</si>
  <si>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</si>
  <si>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</si>
  <si>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</si>
  <si>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</si>
  <si>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</si>
  <si>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</si>
  <si>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</si>
  <si>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</si>
  <si>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</si>
  <si>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</si>
  <si>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</si>
  <si>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</si>
  <si>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</si>
  <si>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</si>
  <si>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</si>
  <si>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</si>
  <si>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</si>
  <si>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</si>
  <si>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</si>
  <si>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</si>
  <si>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</si>
  <si>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</si>
  <si>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</si>
  <si>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</si>
  <si>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</si>
  <si>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</si>
  <si>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</si>
  <si>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</si>
  <si>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</si>
  <si>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</si>
  <si>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</si>
  <si>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</si>
  <si>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</si>
  <si>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</si>
  <si>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</si>
  <si>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</si>
  <si>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</si>
  <si>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</si>
  <si>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</si>
  <si>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</si>
  <si>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</si>
  <si>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</si>
  <si>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</si>
  <si>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</si>
  <si>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</si>
  <si>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</si>
  <si>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</si>
  <si>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</si>
  <si>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</si>
  <si>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</si>
  <si>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</si>
  <si>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</si>
  <si>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</si>
  <si>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</si>
  <si>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</si>
  <si>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</si>
  <si>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</si>
  <si>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</si>
  <si>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</si>
  <si>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</si>
  <si>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</si>
  <si>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</si>
  <si>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</si>
  <si>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</si>
  <si>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</si>
  <si>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</si>
  <si>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</si>
  <si>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</si>
  <si>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</si>
  <si>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</si>
  <si>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</si>
  <si>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</si>
  <si>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</si>
  <si>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</si>
  <si>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</si>
  <si>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</si>
  <si>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</si>
  <si>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</si>
  <si>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</si>
  <si>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</si>
  <si>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</si>
  <si>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</si>
  <si>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</si>
  <si>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</si>
  <si>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</si>
  <si>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</si>
  <si>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</si>
  <si>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</si>
  <si>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</si>
  <si>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</si>
  <si>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</si>
  <si>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</si>
  <si>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</si>
  <si>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</si>
  <si>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</si>
  <si>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</si>
  <si>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</si>
  <si>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</si>
  <si>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</si>
  <si>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</si>
  <si>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</si>
  <si>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</si>
  <si>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</si>
  <si>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</si>
  <si>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</si>
  <si>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</si>
  <si>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</si>
  <si>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</si>
  <si>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</si>
  <si>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</si>
  <si>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</si>
  <si>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</si>
  <si>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</si>
  <si>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</si>
  <si>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</si>
  <si>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</si>
  <si>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</si>
  <si>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</si>
  <si>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</si>
  <si>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</si>
  <si>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</si>
  <si>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</si>
  <si>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</si>
  <si>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</si>
  <si>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</si>
  <si>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</si>
  <si>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</si>
  <si>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</si>
  <si>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</si>
  <si>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</si>
  <si>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</si>
  <si>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</si>
  <si>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</si>
  <si>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</si>
  <si>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</si>
  <si>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</si>
  <si>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</si>
  <si>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</si>
  <si>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</si>
  <si>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</si>
  <si>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</si>
  <si>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</si>
  <si>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</si>
  <si>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</si>
  <si>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</si>
  <si>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</si>
  <si>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</si>
  <si>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</si>
  <si>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</si>
  <si>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</si>
  <si>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</si>
  <si>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</si>
  <si>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</si>
  <si>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</si>
  <si>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</si>
  <si>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</si>
  <si>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</si>
  <si>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</si>
  <si>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</si>
  <si>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</si>
  <si>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</si>
  <si>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</si>
  <si>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</si>
  <si>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</si>
  <si>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</si>
  <si>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</si>
  <si>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</si>
  <si>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</si>
  <si>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</si>
  <si>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</si>
  <si>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</si>
  <si>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</si>
  <si>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</si>
  <si>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</si>
  <si>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</si>
  <si>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</si>
  <si>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</si>
  <si>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</si>
  <si>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</si>
  <si>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</si>
  <si>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</si>
  <si>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</si>
  <si>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</si>
  <si>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</si>
  <si>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</si>
  <si>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</si>
  <si>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</si>
  <si>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</si>
  <si>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</si>
  <si>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</si>
  <si>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</si>
  <si>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</si>
  <si>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</si>
  <si>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</si>
  <si>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</si>
  <si>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</si>
  <si>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</si>
  <si>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</si>
  <si>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</si>
  <si>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</si>
  <si>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</si>
  <si>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</si>
  <si>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</si>
  <si>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</si>
  <si>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</si>
  <si>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</si>
  <si>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</si>
  <si>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</si>
  <si>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</si>
  <si>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</si>
  <si>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</si>
  <si>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</si>
  <si>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</si>
  <si>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</si>
  <si>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</si>
  <si>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</si>
  <si>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</si>
  <si>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</si>
  <si>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</si>
  <si>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</si>
  <si>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</si>
  <si>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</si>
  <si>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</si>
  <si>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</si>
  <si>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</si>
  <si>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</si>
  <si>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</si>
  <si>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</si>
  <si>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</si>
  <si>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</si>
  <si>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</si>
  <si>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</si>
  <si>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</si>
  <si>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</si>
  <si>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</si>
  <si>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</si>
  <si>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</si>
  <si>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</si>
  <si>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</si>
  <si>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</si>
  <si>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</si>
  <si>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</si>
  <si>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</si>
  <si>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</si>
  <si>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</si>
  <si>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</si>
  <si>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</si>
  <si>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</si>
  <si>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</si>
  <si>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</si>
  <si>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</si>
  <si>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</si>
  <si>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</si>
  <si>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</si>
  <si>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</si>
  <si>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</si>
  <si>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</si>
  <si>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</si>
  <si>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</si>
  <si>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</si>
  <si>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</si>
  <si>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</si>
  <si>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</si>
  <si>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</si>
  <si>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</si>
  <si>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</si>
  <si>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</si>
  <si>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</si>
  <si>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</si>
  <si>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</si>
  <si>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</si>
  <si>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</si>
  <si>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</si>
  <si>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</si>
  <si>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</si>
  <si>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</si>
  <si>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</si>
  <si>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</si>
  <si>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</si>
  <si>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</si>
  <si>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</si>
  <si>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</si>
  <si>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</si>
  <si>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</si>
  <si>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</si>
  <si>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</si>
  <si>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</si>
  <si>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</si>
  <si>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</si>
  <si>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</si>
  <si>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</si>
  <si>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</si>
  <si>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</si>
  <si>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</si>
  <si>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</si>
  <si>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</si>
  <si>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</si>
  <si>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</si>
  <si>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</si>
  <si>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</si>
  <si>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</si>
  <si>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</si>
  <si>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</si>
  <si>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</si>
  <si>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</si>
  <si>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</si>
  <si>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</si>
  <si>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</si>
  <si>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</si>
  <si>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</si>
  <si>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</si>
  <si>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</si>
  <si>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</si>
  <si>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</si>
  <si>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</si>
  <si>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</si>
  <si>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</si>
  <si>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</si>
  <si>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</si>
  <si>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</si>
  <si>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</si>
  <si>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</si>
  <si>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</si>
  <si>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</si>
  <si>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</si>
  <si>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</si>
  <si>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</si>
  <si>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</si>
  <si>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</si>
  <si>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</si>
  <si>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</si>
  <si>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</si>
  <si>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</si>
  <si>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</si>
  <si>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</si>
  <si>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</si>
  <si>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</si>
  <si>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</si>
  <si>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</si>
  <si>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</si>
  <si>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</si>
  <si>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</si>
  <si>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</si>
  <si>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</si>
  <si>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</si>
  <si>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</si>
  <si>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</si>
  <si>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</si>
  <si>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</si>
  <si>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</si>
  <si>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</si>
  <si>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</si>
  <si>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</si>
  <si>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</si>
  <si>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</si>
  <si>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</si>
  <si>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</si>
  <si>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</si>
  <si>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</si>
  <si>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</si>
  <si>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</si>
  <si>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</si>
  <si>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</si>
  <si>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</si>
  <si>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</si>
  <si>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</si>
  <si>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</si>
  <si>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</si>
  <si>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</si>
  <si>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</si>
  <si>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</si>
  <si>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</si>
  <si>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</si>
  <si>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</si>
  <si>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</si>
  <si>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</si>
  <si>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</si>
  <si>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</si>
  <si>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</si>
  <si>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</si>
  <si>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</si>
  <si>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</si>
  <si>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</si>
  <si>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</si>
  <si>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</si>
  <si>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</si>
  <si>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</si>
  <si>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</si>
  <si>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</si>
  <si>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</si>
  <si>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</si>
  <si>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</si>
  <si>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</si>
  <si>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</si>
  <si>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</si>
  <si>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</si>
  <si>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</si>
  <si>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</si>
  <si>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</si>
  <si>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</si>
  <si>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</si>
  <si>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</si>
  <si>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</si>
  <si>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</si>
  <si>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</si>
  <si>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</si>
  <si>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</si>
  <si>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</si>
  <si>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</si>
  <si>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</si>
  <si>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</si>
  <si>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</si>
  <si>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</si>
  <si>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</si>
  <si>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</si>
  <si>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</si>
  <si>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</si>
  <si>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</si>
  <si>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</si>
  <si>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</si>
  <si>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</si>
  <si>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</si>
  <si>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</si>
  <si>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</si>
  <si>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</si>
  <si>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</si>
  <si>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</si>
  <si>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</si>
  <si>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</si>
  <si>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</si>
  <si>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</si>
  <si>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</si>
  <si>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</si>
  <si>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</si>
  <si>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</si>
  <si>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</si>
  <si>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</si>
  <si>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</si>
  <si>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</si>
  <si>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</si>
  <si>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</si>
  <si>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</si>
  <si>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</si>
  <si>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</si>
  <si>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</si>
  <si>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</si>
  <si>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</si>
  <si>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</si>
  <si>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</si>
  <si>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</si>
  <si>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</si>
  <si>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</si>
  <si>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</si>
  <si>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</si>
  <si>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</si>
  <si>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</si>
  <si>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</si>
  <si>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</si>
  <si>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</si>
  <si>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</si>
  <si>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</si>
  <si>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</si>
  <si>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</si>
  <si>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</si>
  <si>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</si>
  <si>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</si>
  <si>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</si>
  <si>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</si>
  <si>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</si>
  <si>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</si>
  <si>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</si>
  <si>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</si>
  <si>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</si>
  <si>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</si>
  <si>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</si>
  <si>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</si>
  <si>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</si>
  <si>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</si>
  <si>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</si>
  <si>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</si>
  <si>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</si>
  <si>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</si>
  <si>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</si>
  <si>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</si>
  <si>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</si>
  <si>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</si>
  <si>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</si>
  <si>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</si>
  <si>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</si>
  <si>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</si>
  <si>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</si>
  <si>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</si>
  <si>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</si>
  <si>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</si>
  <si>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</si>
  <si>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</si>
  <si>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</si>
  <si>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</si>
  <si>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</si>
  <si>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</si>
  <si>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</si>
  <si>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</si>
  <si>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</si>
  <si>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</si>
  <si>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</si>
  <si>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</si>
  <si>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</si>
  <si>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</si>
  <si>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</si>
  <si>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</si>
  <si>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</si>
  <si>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</si>
  <si>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</si>
  <si>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</si>
  <si>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</si>
  <si>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</si>
  <si>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</si>
  <si>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</si>
  <si>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</si>
  <si>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</si>
  <si>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</si>
  <si>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</si>
  <si>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</si>
  <si>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</si>
  <si>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</si>
  <si>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</si>
  <si>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</si>
  <si>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</si>
  <si>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</si>
  <si>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</si>
  <si>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</si>
  <si>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</si>
  <si>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</si>
  <si>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</si>
  <si>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</si>
  <si>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</si>
  <si>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</si>
  <si>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</si>
  <si>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</si>
  <si>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</si>
  <si>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</si>
  <si>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</si>
  <si>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</si>
  <si>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</si>
  <si>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</si>
  <si>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</si>
  <si>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</si>
  <si>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</si>
  <si>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</si>
  <si>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</si>
  <si>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</si>
  <si>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</si>
  <si>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</si>
  <si>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</si>
  <si>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</si>
  <si>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</si>
  <si>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</si>
  <si>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</si>
  <si>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</si>
  <si>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</si>
  <si>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</si>
  <si>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</si>
  <si>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</si>
  <si>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</si>
  <si>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</si>
  <si>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</si>
  <si>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</si>
  <si>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</si>
  <si>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</si>
  <si>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</si>
  <si>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</si>
  <si>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</si>
  <si>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</si>
  <si>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</si>
  <si>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</si>
  <si>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</si>
  <si>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</si>
  <si>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</si>
  <si>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</si>
  <si>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</si>
  <si>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</si>
  <si>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</si>
  <si>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</si>
  <si>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</si>
  <si>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</si>
  <si>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</si>
  <si>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</si>
  <si>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</si>
  <si>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</si>
  <si>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</si>
  <si>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</si>
  <si>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</si>
  <si>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</si>
  <si>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</si>
  <si>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</si>
  <si>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</si>
  <si>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</si>
  <si>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</si>
  <si>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</si>
  <si>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</si>
  <si>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</si>
  <si>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</si>
  <si>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</si>
  <si>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</si>
  <si>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</si>
  <si>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</si>
  <si>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</si>
  <si>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</si>
  <si>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</si>
  <si>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</si>
  <si>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</si>
  <si>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</si>
  <si>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</si>
  <si>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</si>
  <si>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</si>
  <si>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</si>
  <si>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</si>
  <si>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</si>
  <si>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</si>
  <si>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</si>
  <si>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</si>
  <si>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</si>
  <si>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</si>
  <si>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</si>
  <si>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</si>
  <si>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</si>
  <si>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</si>
  <si>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</si>
  <si>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</si>
  <si>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</si>
  <si>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</si>
  <si>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</si>
  <si>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</si>
  <si>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</si>
  <si>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</si>
  <si>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</si>
  <si>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</si>
  <si>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</si>
  <si>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</si>
  <si>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</si>
  <si>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</si>
  <si>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</si>
  <si>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</si>
  <si>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</si>
  <si>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</si>
  <si>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</si>
  <si>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</si>
  <si>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</si>
  <si>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</si>
  <si>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</si>
  <si>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</si>
  <si>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</si>
  <si>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</si>
  <si>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</si>
  <si>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</si>
  <si>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</si>
  <si>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</si>
  <si>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</si>
  <si>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</si>
  <si>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</si>
  <si>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</si>
  <si>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</si>
  <si>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</si>
  <si>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</si>
  <si>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</si>
  <si>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</si>
  <si>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</si>
  <si>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</si>
  <si>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</si>
  <si>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</si>
  <si>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</si>
  <si>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</si>
  <si>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</si>
  <si>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</si>
  <si>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</si>
  <si>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</si>
  <si>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</si>
  <si>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</si>
  <si>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</si>
  <si>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</si>
  <si>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</si>
  <si>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</si>
  <si>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</si>
  <si>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</si>
  <si>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</si>
  <si>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</si>
  <si>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</si>
  <si>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</si>
  <si>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</si>
  <si>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</si>
  <si>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</si>
  <si>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</si>
  <si>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</si>
  <si>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</si>
  <si>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</si>
  <si>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</si>
  <si>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</si>
  <si>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</si>
  <si>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</si>
  <si>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</si>
  <si>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</si>
  <si>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</si>
  <si>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</si>
  <si>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</si>
  <si>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</si>
  <si>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</si>
  <si>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</si>
  <si>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</si>
  <si>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</si>
  <si>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</si>
  <si>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</si>
  <si>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</si>
  <si>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</si>
  <si>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</si>
  <si>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</si>
  <si>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</si>
  <si>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</si>
  <si>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</si>
  <si>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</si>
  <si>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</si>
  <si>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</si>
  <si>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</si>
  <si>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</si>
  <si>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</si>
  <si>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</si>
  <si>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</si>
  <si>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</si>
  <si>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</si>
  <si>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</si>
  <si>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</si>
  <si>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</si>
  <si>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</si>
  <si>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</si>
  <si>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</si>
  <si>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</si>
  <si>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</si>
  <si>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</si>
  <si>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</si>
  <si>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</si>
  <si>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</si>
  <si>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</si>
  <si>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</si>
  <si>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</si>
  <si>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</si>
  <si>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</si>
  <si>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</si>
  <si>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</si>
  <si>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</si>
  <si>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</si>
  <si>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</si>
  <si>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</si>
  <si>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</si>
  <si>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</si>
  <si>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</si>
  <si>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</si>
  <si>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</si>
  <si>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</si>
  <si>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</si>
  <si>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</si>
  <si>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</si>
  <si>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</si>
  <si>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</si>
  <si>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</si>
  <si>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</si>
  <si>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</si>
  <si>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</si>
  <si>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</si>
  <si>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</si>
  <si>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</si>
  <si>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</si>
  <si>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</si>
  <si>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</si>
  <si>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</si>
  <si>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</si>
  <si>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</si>
  <si>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</si>
  <si>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</si>
  <si>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</si>
  <si>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</si>
  <si>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</si>
  <si>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</si>
  <si>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</si>
  <si>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</si>
  <si>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</si>
  <si>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</si>
  <si>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</si>
  <si>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</si>
  <si>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</si>
  <si>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</si>
  <si>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</si>
  <si>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</si>
  <si>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</si>
  <si>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</si>
  <si>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</si>
  <si>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</si>
  <si>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</si>
  <si>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</si>
  <si>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</si>
  <si>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</si>
  <si>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</si>
  <si>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</si>
  <si>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</si>
  <si>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</si>
  <si>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</si>
  <si>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</si>
  <si>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</si>
  <si>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</si>
  <si>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</si>
  <si>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</si>
  <si>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</si>
  <si>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</si>
  <si>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</si>
  <si>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</si>
  <si>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</si>
  <si>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</si>
  <si>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</si>
  <si>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</si>
  <si>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</si>
  <si>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</si>
  <si>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</si>
  <si>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</si>
  <si>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</si>
  <si>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</si>
  <si>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</si>
  <si>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</si>
  <si>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</si>
  <si>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</si>
  <si>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</si>
  <si>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</si>
  <si>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</si>
  <si>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</si>
  <si>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</si>
  <si>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</si>
  <si>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</si>
  <si>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</si>
  <si>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</si>
  <si>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</si>
  <si>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</si>
  <si>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</si>
  <si>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</si>
  <si>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</si>
  <si>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</si>
  <si>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</si>
  <si>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</si>
  <si>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</si>
  <si>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</si>
  <si>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</si>
  <si>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</si>
  <si>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</si>
  <si>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</si>
  <si>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</si>
  <si>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</si>
  <si>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</si>
  <si>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</si>
  <si>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</si>
  <si>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</si>
  <si>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</si>
  <si>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</si>
  <si>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</si>
  <si>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</si>
  <si>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</si>
  <si>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</si>
  <si>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</si>
  <si>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</si>
  <si>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</si>
  <si>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</si>
  <si>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</si>
  <si>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</si>
  <si>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</si>
  <si>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</si>
  <si>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</si>
  <si>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</si>
  <si>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</si>
  <si>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</si>
  <si>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</si>
  <si>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</si>
  <si>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</si>
  <si>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</si>
  <si>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</si>
  <si>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</si>
  <si>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</si>
  <si>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</si>
  <si>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</si>
  <si>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</si>
  <si>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</si>
  <si>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</si>
  <si>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</si>
  <si>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</si>
  <si>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</si>
  <si>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</si>
  <si>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</si>
  <si>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</si>
  <si>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</si>
  <si>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</si>
  <si>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</si>
  <si>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</si>
  <si>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</si>
  <si>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</si>
  <si>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</si>
  <si>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</si>
  <si>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</si>
  <si>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</si>
  <si>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</si>
  <si>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</si>
  <si>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</si>
  <si>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</si>
  <si>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</si>
  <si>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</si>
  <si>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</si>
  <si>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</si>
  <si>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</si>
  <si>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</si>
  <si>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</si>
  <si>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</si>
  <si>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</si>
  <si>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</si>
  <si>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</si>
  <si>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</si>
  <si>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</si>
  <si>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</si>
  <si>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</si>
  <si>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</si>
  <si>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</si>
  <si>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</si>
  <si>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</si>
  <si>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</si>
  <si>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</si>
  <si>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</si>
  <si>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</si>
  <si>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</si>
  <si>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</si>
  <si>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</si>
  <si>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</si>
  <si>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</si>
  <si>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</si>
  <si>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</si>
  <si>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</si>
  <si>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</si>
  <si>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</si>
  <si>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</si>
  <si>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</si>
  <si>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</si>
  <si>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</si>
  <si>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</si>
  <si>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</si>
  <si>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</si>
  <si>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</si>
  <si>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</si>
  <si>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</si>
  <si>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</si>
  <si>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</si>
  <si>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</si>
  <si>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</si>
  <si>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</si>
  <si>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</si>
  <si>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</si>
  <si>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</si>
  <si>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</si>
  <si>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</si>
  <si>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</si>
  <si>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</si>
  <si>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</si>
  <si>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</si>
  <si>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</si>
  <si>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</si>
  <si>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</si>
  <si>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</si>
  <si>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</si>
  <si>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</si>
  <si>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</si>
  <si>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</si>
  <si>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</si>
  <si>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</si>
  <si>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</si>
  <si>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</si>
  <si>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</si>
  <si>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</si>
  <si>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</si>
  <si>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</si>
  <si>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</si>
  <si>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</si>
  <si>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</si>
  <si>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</si>
  <si>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</si>
  <si>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</si>
  <si>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</si>
  <si>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</si>
  <si>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</si>
  <si>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</si>
  <si>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</si>
  <si>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</si>
  <si>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</si>
  <si>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</si>
  <si>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</si>
  <si>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</si>
  <si>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</si>
  <si>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</si>
  <si>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</si>
  <si>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</si>
  <si>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</si>
  <si>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</si>
  <si>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</si>
  <si>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</si>
  <si>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</si>
  <si>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</si>
  <si>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</si>
  <si>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</si>
  <si>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</si>
  <si>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</si>
  <si>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</si>
  <si>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</si>
  <si>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</si>
  <si>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</si>
  <si>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</si>
  <si>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</si>
  <si>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</si>
  <si>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</si>
  <si>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</si>
  <si>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</si>
  <si>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</si>
  <si>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</si>
  <si>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</si>
  <si>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</si>
  <si>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</si>
  <si>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</si>
  <si>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</si>
  <si>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</si>
  <si>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</si>
  <si>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</si>
  <si>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</si>
  <si>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</si>
  <si>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</si>
  <si>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</si>
  <si>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</si>
  <si>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</si>
  <si>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</si>
  <si>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</si>
  <si>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</si>
  <si>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</si>
  <si>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</si>
  <si>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</si>
  <si>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</si>
  <si>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</si>
  <si>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</si>
  <si>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</si>
  <si>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</si>
  <si>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</si>
  <si>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</si>
  <si>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</si>
  <si>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</si>
  <si>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</si>
  <si>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</si>
  <si>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</si>
  <si>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</si>
  <si>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</si>
  <si>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</si>
  <si>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</si>
  <si>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</si>
  <si>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</si>
  <si>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</si>
  <si>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</si>
  <si>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</si>
  <si>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</si>
  <si>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</si>
  <si>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</si>
  <si>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</si>
  <si>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</si>
  <si>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</si>
  <si>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</si>
  <si>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</si>
  <si>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</si>
  <si>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</si>
  <si>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</si>
  <si>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</si>
  <si>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</si>
  <si>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</si>
  <si>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</si>
  <si>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</si>
  <si>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</si>
  <si>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</si>
  <si>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</si>
  <si>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</si>
  <si>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</si>
  <si>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</si>
  <si>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</si>
  <si>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</si>
  <si>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</si>
  <si>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</si>
  <si>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</si>
  <si>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</si>
  <si>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</si>
  <si>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</si>
  <si>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</si>
  <si>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</si>
  <si>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</si>
  <si>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</si>
  <si>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</si>
  <si>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</si>
  <si>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</si>
  <si>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</si>
  <si>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</si>
  <si>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</si>
  <si>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</si>
  <si>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</si>
  <si>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</si>
  <si>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</si>
  <si>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</si>
  <si>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</si>
  <si>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</si>
  <si>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</si>
  <si>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</si>
  <si>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</si>
  <si>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</si>
  <si>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</si>
  <si>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</si>
  <si>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</si>
  <si>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</si>
  <si>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</si>
  <si>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</si>
  <si>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</si>
  <si>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</si>
  <si>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</si>
  <si>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</si>
  <si>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</si>
  <si>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</si>
  <si>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</si>
  <si>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</si>
  <si>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</si>
  <si>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</si>
  <si>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</si>
  <si>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</si>
  <si>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</si>
  <si>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</si>
  <si>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</si>
  <si>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</si>
  <si>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</si>
  <si>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</si>
  <si>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</si>
  <si>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</si>
  <si>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</si>
  <si>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</si>
  <si>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</si>
  <si>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</si>
  <si>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</si>
  <si>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</si>
  <si>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</si>
  <si>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</si>
  <si>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</si>
  <si>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</si>
  <si>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</si>
  <si>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</si>
  <si>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</si>
  <si>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</si>
  <si>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</si>
  <si>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</si>
  <si>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</si>
  <si>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</si>
  <si>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</si>
  <si>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</si>
  <si>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</si>
  <si>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</si>
  <si>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</si>
  <si>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</si>
  <si>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</si>
  <si>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</si>
  <si>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</si>
  <si>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</si>
  <si>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</si>
  <si>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</si>
  <si>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</si>
  <si>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</si>
  <si>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</si>
  <si>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</si>
  <si>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</si>
  <si>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</si>
  <si>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</si>
  <si>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</si>
  <si>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</si>
  <si>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</si>
  <si>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</si>
  <si>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</si>
  <si>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</si>
  <si>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</si>
  <si>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</si>
  <si>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</si>
  <si>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</si>
  <si>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</si>
  <si>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</si>
  <si>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</si>
  <si>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</si>
  <si>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</si>
  <si>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</si>
  <si>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</si>
  <si>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</si>
  <si>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</si>
  <si>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</si>
  <si>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</si>
  <si>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</si>
  <si>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</si>
  <si>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</si>
  <si>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</si>
  <si>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</si>
  <si>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</si>
  <si>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</si>
  <si>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</si>
  <si>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</si>
  <si>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</si>
  <si>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</si>
  <si>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</si>
  <si>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</si>
  <si>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</si>
  <si>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</si>
  <si>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</si>
  <si>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</si>
  <si>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</si>
  <si>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</si>
  <si>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</si>
  <si>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</si>
  <si>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</si>
  <si>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</si>
  <si>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</si>
  <si>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</si>
  <si>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</si>
  <si>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</si>
  <si>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</si>
  <si>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</si>
  <si>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</si>
  <si>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</si>
  <si>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</si>
  <si>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</si>
  <si>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</si>
  <si>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</si>
  <si>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</si>
  <si>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</si>
  <si>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</si>
  <si>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</si>
  <si>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</si>
  <si>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</si>
  <si>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</si>
  <si>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</si>
  <si>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</si>
  <si>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</si>
  <si>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</si>
  <si>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</si>
  <si>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</si>
  <si>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</si>
  <si>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</si>
  <si>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</si>
  <si>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</si>
  <si>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</si>
  <si>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</si>
  <si>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</si>
  <si>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</si>
  <si>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</si>
  <si>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</si>
  <si>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</si>
  <si>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</si>
  <si>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</si>
  <si>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</si>
  <si>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</si>
  <si>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</si>
  <si>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</si>
  <si>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</si>
  <si>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</si>
  <si>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</si>
  <si>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</si>
  <si>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</si>
  <si>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</si>
  <si>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</si>
  <si>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</si>
  <si>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</si>
  <si>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</si>
  <si>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</si>
  <si>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</si>
  <si>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</si>
  <si>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</si>
  <si>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</si>
  <si>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</si>
  <si>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</si>
  <si>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</si>
  <si>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</si>
  <si>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</si>
  <si>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</si>
  <si>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</si>
  <si>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</si>
  <si>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</si>
  <si>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</si>
  <si>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</si>
  <si>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</si>
  <si>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</si>
  <si>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</si>
  <si>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</si>
  <si>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</si>
  <si>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</si>
  <si>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</si>
  <si>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</si>
  <si>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</si>
  <si>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</si>
  <si>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</si>
  <si>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</si>
  <si>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</si>
  <si>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</si>
  <si>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</si>
  <si>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</si>
  <si>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</si>
  <si>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</si>
  <si>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</si>
  <si>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</si>
  <si>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</si>
  <si>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</si>
  <si>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</si>
  <si>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</si>
  <si>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</si>
  <si>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</si>
  <si>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</si>
  <si>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</si>
  <si>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</si>
  <si>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</si>
  <si>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</si>
  <si>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</si>
  <si>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</si>
  <si>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</si>
  <si>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</si>
  <si>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</si>
  <si>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</si>
  <si>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</si>
  <si>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</si>
  <si>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</si>
  <si>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</si>
  <si>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</si>
  <si>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</si>
  <si>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</si>
  <si>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</si>
  <si>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</si>
  <si>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</si>
  <si>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</si>
  <si>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</si>
  <si>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</si>
  <si>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</si>
  <si>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</si>
  <si>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</si>
  <si>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</si>
  <si>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</si>
  <si>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</si>
  <si>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</si>
  <si>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</si>
  <si>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</si>
  <si>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</si>
  <si>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</si>
  <si>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</si>
  <si>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</si>
  <si>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</si>
  <si>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</si>
  <si>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</si>
  <si>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</si>
  <si>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</si>
  <si>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</si>
  <si>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</si>
  <si>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</si>
  <si>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</si>
  <si>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</si>
  <si>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</si>
  <si>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</si>
  <si>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</si>
  <si>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</si>
  <si>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</si>
  <si>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</si>
  <si>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</si>
  <si>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</si>
  <si>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</si>
  <si>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</si>
  <si>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</si>
  <si>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</si>
  <si>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</si>
  <si>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</si>
  <si>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</si>
  <si>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</si>
  <si>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</si>
  <si>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</si>
  <si>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</si>
  <si>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</si>
  <si>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</si>
  <si>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</si>
  <si>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</si>
  <si>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</si>
  <si>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</si>
  <si>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</si>
  <si>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</si>
  <si>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</si>
  <si>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</si>
  <si>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</si>
  <si>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</si>
  <si>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</si>
  <si>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</si>
  <si>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</si>
  <si>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</si>
  <si>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</si>
  <si>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</si>
  <si>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</si>
  <si>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</si>
  <si>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</si>
  <si>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</si>
  <si>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</si>
  <si>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</si>
  <si>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</si>
  <si>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</si>
  <si>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</si>
  <si>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</si>
  <si>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</si>
  <si>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</si>
  <si>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</si>
  <si>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</si>
  <si>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</si>
  <si>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</si>
  <si>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</si>
  <si>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</si>
  <si>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</si>
  <si>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</si>
  <si>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</si>
  <si>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</si>
  <si>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</si>
  <si>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</si>
  <si>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</si>
  <si>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</si>
  <si>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</si>
  <si>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</si>
  <si>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</si>
  <si>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</si>
  <si>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</si>
  <si>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</si>
  <si>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</si>
  <si>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</si>
  <si>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</si>
  <si>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</si>
  <si>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</si>
  <si>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</si>
  <si>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</si>
  <si>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</si>
  <si>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</si>
  <si>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</si>
  <si>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</si>
  <si>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</si>
  <si>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</si>
  <si>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</si>
  <si>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</si>
  <si>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</si>
  <si>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</si>
  <si>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</si>
  <si>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</si>
  <si>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</si>
  <si>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</si>
  <si>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</si>
  <si>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</si>
  <si>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</si>
  <si>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</si>
  <si>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</si>
  <si>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</si>
  <si>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</si>
  <si>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</si>
  <si>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</si>
  <si>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</si>
  <si>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</si>
  <si>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</si>
  <si>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</si>
  <si>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</si>
  <si>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</si>
  <si>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</si>
  <si>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</si>
  <si>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</si>
  <si>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</si>
  <si>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</si>
  <si>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</si>
  <si>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</si>
  <si>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</si>
  <si>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</si>
  <si>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</si>
  <si>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</si>
  <si>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</si>
  <si>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</si>
  <si>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</si>
  <si>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</si>
  <si>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</si>
  <si>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</si>
  <si>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</si>
  <si>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</si>
  <si>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</si>
  <si>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</si>
  <si>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</si>
  <si>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</si>
  <si>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</si>
  <si>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</si>
  <si>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</si>
  <si>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</si>
  <si>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</si>
  <si>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</si>
  <si>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</si>
  <si>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</si>
  <si>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</si>
  <si>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</si>
  <si>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</si>
  <si>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</si>
  <si>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</si>
  <si>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</si>
  <si>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</si>
  <si>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</si>
  <si>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</si>
  <si>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</si>
  <si>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</si>
  <si>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</si>
  <si>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</si>
  <si>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</si>
  <si>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</si>
  <si>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</si>
  <si>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</si>
  <si>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</si>
  <si>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</si>
  <si>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</si>
  <si>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</si>
  <si>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</si>
  <si>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</si>
  <si>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</si>
  <si>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</si>
  <si>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</si>
  <si>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</si>
  <si>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</si>
  <si>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</si>
  <si>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</si>
  <si>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</si>
  <si>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</si>
  <si>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</si>
  <si>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</si>
  <si>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</si>
  <si>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</si>
  <si>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</si>
  <si>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</si>
  <si>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</si>
  <si>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</si>
  <si>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</si>
  <si>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</si>
  <si>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</si>
  <si>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</si>
  <si>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</si>
  <si>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</si>
  <si>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</si>
  <si>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</si>
  <si>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</si>
  <si>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</si>
  <si>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</si>
  <si>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</si>
  <si>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</si>
  <si>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</si>
  <si>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</si>
  <si>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</si>
  <si>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</si>
  <si>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</si>
  <si>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</si>
  <si>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</si>
  <si>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</si>
  <si>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</si>
  <si>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</si>
  <si>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</si>
  <si>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</si>
  <si>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</si>
  <si>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</si>
  <si>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</si>
  <si>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</si>
  <si>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</si>
  <si>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</si>
  <si>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</si>
  <si>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</si>
  <si>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</si>
  <si>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</si>
  <si>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</si>
  <si>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</si>
  <si>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</si>
  <si>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</si>
  <si>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</si>
  <si>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</si>
  <si>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</si>
  <si>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</si>
  <si>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</si>
  <si>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</si>
  <si>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</si>
  <si>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</si>
  <si>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</si>
  <si>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</si>
  <si>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</si>
  <si>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</si>
  <si>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</si>
  <si>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</si>
  <si>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</si>
  <si>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</si>
  <si>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</si>
  <si>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</si>
  <si>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</si>
  <si>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</si>
  <si>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</si>
  <si>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</si>
  <si>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</si>
  <si>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</si>
  <si>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</si>
  <si>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</si>
  <si>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</si>
  <si>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</si>
  <si>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</si>
  <si>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</si>
  <si>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</si>
  <si>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</si>
  <si>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</si>
  <si>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</si>
  <si>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</si>
  <si>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</si>
  <si>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</si>
  <si>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</si>
  <si>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</si>
  <si>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</si>
  <si>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</si>
  <si>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</si>
  <si>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</si>
  <si>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</si>
  <si>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</si>
  <si>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</si>
  <si>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</si>
  <si>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</si>
  <si>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</si>
  <si>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</si>
  <si>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</si>
  <si>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</si>
  <si>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</si>
  <si>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</si>
  <si>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</si>
  <si>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</si>
  <si>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</si>
  <si>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</si>
  <si>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</si>
  <si>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</si>
  <si>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</si>
  <si>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</si>
  <si>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</si>
  <si>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</si>
  <si>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</si>
  <si>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</si>
  <si>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</si>
  <si>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</si>
  <si>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</si>
  <si>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</si>
  <si>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</si>
  <si>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</si>
  <si>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</si>
  <si>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</si>
  <si>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</si>
  <si>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</si>
  <si>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</si>
  <si>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</si>
  <si>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</si>
  <si>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</si>
  <si>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</si>
  <si>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</si>
  <si>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</si>
  <si>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</si>
  <si>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</si>
  <si>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</si>
  <si>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</si>
  <si>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</si>
  <si>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</si>
  <si>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</si>
  <si>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</si>
  <si>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</si>
  <si>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</si>
  <si>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</si>
  <si>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</si>
  <si>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</si>
  <si>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</si>
  <si>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</si>
  <si>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</si>
  <si>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</si>
  <si>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</si>
  <si>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</si>
  <si>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</si>
  <si>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</si>
  <si>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</si>
  <si>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</si>
  <si>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</si>
  <si>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</si>
  <si>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</si>
  <si>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</si>
  <si>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</si>
  <si>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</si>
  <si>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</si>
  <si>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</si>
  <si>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</si>
  <si>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</si>
  <si>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</si>
  <si>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</si>
  <si>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</si>
  <si>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</si>
  <si>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</si>
  <si>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</si>
  <si>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</si>
  <si>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</si>
  <si>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</si>
  <si>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</si>
  <si>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</si>
  <si>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</si>
  <si>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</si>
  <si>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</si>
  <si>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</si>
  <si>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</si>
  <si>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</si>
  <si>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</si>
  <si>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</si>
  <si>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</si>
  <si>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</si>
  <si>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</si>
  <si>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</si>
  <si>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</si>
  <si>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</si>
  <si>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</si>
  <si>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</si>
  <si>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</si>
  <si>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</si>
  <si>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</si>
  <si>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</si>
  <si>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</si>
  <si>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</si>
  <si>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</si>
  <si>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</si>
  <si>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</si>
  <si>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</si>
  <si>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</si>
  <si>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</si>
  <si>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</si>
  <si>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</si>
  <si>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</si>
  <si>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</si>
  <si>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</si>
  <si>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</si>
  <si>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</si>
  <si>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</si>
  <si>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</si>
  <si>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</si>
  <si>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</si>
  <si>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</si>
  <si>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</si>
  <si>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</si>
  <si>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</si>
  <si>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</si>
  <si>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</si>
  <si>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</si>
  <si>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</si>
  <si>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</si>
  <si>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</si>
  <si>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</si>
  <si>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</si>
  <si>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</si>
  <si>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</si>
  <si>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</si>
  <si>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</si>
  <si>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</si>
  <si>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</si>
  <si>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</si>
  <si>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</si>
  <si>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</si>
  <si>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</si>
  <si>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</si>
  <si>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</si>
  <si>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</si>
  <si>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</si>
  <si>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</si>
  <si>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</si>
  <si>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</si>
  <si>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</si>
  <si>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</si>
  <si>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</si>
  <si>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</si>
  <si>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</si>
  <si>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</si>
  <si>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</si>
  <si>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</si>
  <si>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</si>
  <si>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</si>
  <si>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</si>
  <si>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</si>
  <si>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</si>
  <si>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</si>
  <si>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</si>
  <si>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</si>
  <si>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</si>
  <si>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</si>
  <si>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</si>
  <si>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</si>
  <si>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</si>
  <si>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</si>
  <si>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</si>
  <si>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</si>
  <si>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</si>
  <si>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</si>
  <si>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</si>
  <si>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</si>
  <si>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</si>
  <si>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</si>
  <si>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</si>
  <si>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</si>
  <si>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</si>
  <si>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</si>
  <si>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</si>
  <si>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</si>
  <si>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</si>
  <si>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</si>
  <si>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</si>
  <si>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</si>
  <si>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</si>
  <si>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</si>
  <si>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</si>
  <si>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</si>
  <si>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</si>
  <si>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</si>
  <si>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</si>
  <si>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</si>
  <si>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</si>
  <si>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</si>
  <si>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</si>
  <si>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</si>
  <si>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</si>
  <si>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</si>
  <si>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</si>
  <si>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</si>
  <si>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</si>
  <si>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</si>
  <si>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</si>
  <si>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</si>
  <si>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</si>
  <si>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</si>
  <si>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</si>
  <si>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</si>
  <si>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</si>
  <si>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</si>
  <si>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</si>
  <si>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</si>
  <si>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</si>
  <si>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</si>
  <si>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</si>
  <si>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</si>
  <si>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</si>
  <si>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</si>
  <si>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</si>
  <si>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</si>
  <si>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</si>
  <si>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</si>
  <si>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</si>
  <si>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</si>
  <si>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</si>
  <si>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</si>
  <si>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</si>
  <si>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</si>
  <si>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</si>
  <si>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</si>
  <si>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</si>
  <si>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</si>
  <si>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</si>
  <si>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</si>
  <si>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</si>
  <si>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</si>
  <si>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</si>
  <si>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</si>
  <si>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</si>
  <si>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</si>
  <si>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</si>
  <si>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</si>
  <si>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</si>
  <si>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</si>
  <si>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</si>
  <si>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</si>
  <si>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</si>
  <si>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</si>
  <si>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</si>
  <si>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</si>
  <si>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</si>
  <si>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</si>
  <si>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</si>
  <si>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</si>
  <si>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</si>
  <si>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</si>
  <si>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</si>
  <si>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</si>
  <si>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</si>
  <si>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</si>
  <si>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</si>
  <si>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</si>
  <si>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</si>
  <si>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</si>
  <si>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</si>
  <si>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</si>
  <si>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</si>
  <si>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</si>
  <si>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</si>
  <si>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</si>
  <si>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</si>
  <si>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</si>
  <si>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</si>
  <si>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</si>
  <si>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</si>
  <si>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</si>
  <si>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</si>
  <si>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</si>
  <si>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</si>
  <si>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</si>
  <si>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</si>
  <si>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</si>
  <si>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</si>
  <si>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</si>
  <si>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</si>
  <si>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</si>
  <si>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</si>
  <si>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</si>
  <si>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</si>
  <si>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</si>
  <si>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</si>
  <si>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</si>
  <si>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</si>
  <si>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</si>
  <si>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</si>
  <si>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</si>
  <si>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</si>
  <si>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</si>
  <si>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</si>
  <si>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</si>
  <si>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</si>
  <si>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</si>
  <si>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</si>
  <si>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</si>
  <si>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</si>
  <si>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</si>
  <si>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</si>
  <si>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</si>
  <si>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</si>
  <si>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</si>
  <si>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</si>
  <si>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</si>
  <si>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</si>
  <si>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</si>
  <si>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</si>
  <si>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</si>
  <si>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</si>
  <si>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</si>
  <si>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</si>
  <si>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</si>
  <si>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</si>
  <si>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</si>
  <si>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</si>
  <si>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</si>
  <si>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</si>
  <si>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</si>
  <si>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</si>
  <si>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</si>
  <si>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</si>
  <si>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</si>
  <si>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</si>
  <si>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</si>
  <si>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</si>
  <si>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</si>
  <si>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</si>
  <si>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</si>
  <si>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</si>
  <si>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</si>
  <si>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</si>
  <si>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</si>
  <si>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</si>
  <si>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</si>
  <si>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</si>
  <si>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</si>
  <si>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</si>
  <si>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</si>
  <si>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</si>
  <si>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</si>
  <si>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</si>
  <si>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</si>
  <si>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</si>
  <si>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</si>
  <si>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</si>
  <si>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</si>
  <si>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</si>
  <si>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</si>
  <si>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</si>
  <si>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</si>
  <si>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</si>
  <si>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</si>
  <si>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</si>
  <si>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</si>
  <si>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</si>
  <si>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</si>
  <si>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</si>
  <si>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</si>
  <si>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</si>
  <si>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</si>
  <si>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</si>
  <si>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</si>
  <si>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</si>
  <si>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</si>
  <si>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</si>
  <si>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</si>
  <si>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</si>
  <si>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</si>
  <si>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</si>
  <si>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</si>
  <si>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</si>
  <si>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</si>
  <si>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</si>
  <si>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</si>
  <si>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</si>
  <si>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</si>
  <si>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</si>
  <si>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</si>
  <si>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</si>
  <si>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</si>
  <si>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</si>
  <si>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</si>
  <si>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</si>
  <si>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</si>
  <si>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</si>
  <si>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</si>
  <si>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</si>
  <si>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</si>
  <si>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</si>
  <si>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</si>
  <si>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</si>
  <si>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</si>
  <si>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</si>
  <si>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</si>
  <si>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</si>
  <si>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</si>
  <si>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</si>
  <si>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</si>
  <si>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</si>
  <si>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</si>
  <si>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</si>
  <si>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</si>
  <si>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</si>
  <si>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</si>
  <si>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</si>
  <si>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</si>
  <si>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</si>
  <si>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</si>
  <si>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</si>
  <si>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</si>
  <si>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</si>
  <si>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</si>
  <si>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</si>
  <si>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</si>
  <si>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</si>
  <si>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</si>
  <si>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</si>
  <si>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</si>
  <si>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</si>
  <si>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</si>
  <si>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</si>
  <si>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</si>
  <si>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</si>
  <si>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</si>
  <si>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</si>
  <si>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</si>
  <si>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</si>
  <si>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</si>
  <si>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</si>
  <si>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</si>
  <si>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</si>
  <si>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</si>
  <si>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</si>
  <si>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</si>
  <si>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</si>
  <si>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</si>
  <si>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</si>
  <si>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</si>
  <si>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</si>
  <si>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</si>
  <si>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</si>
  <si>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</si>
  <si>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</si>
  <si>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</si>
  <si>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</si>
  <si>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</si>
  <si>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</si>
  <si>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</si>
  <si>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</si>
  <si>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</si>
  <si>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</si>
  <si>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</si>
  <si>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</si>
  <si>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</si>
  <si>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</si>
  <si>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</si>
  <si>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</si>
  <si>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</si>
  <si>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</si>
  <si>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</si>
  <si>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</si>
  <si>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</si>
  <si>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</si>
  <si>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</si>
  <si>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</si>
  <si>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</si>
  <si>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</si>
  <si>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</si>
  <si>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</si>
  <si>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</si>
  <si>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</si>
  <si>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</si>
  <si>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</si>
  <si>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</si>
  <si>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</si>
  <si>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</si>
  <si>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</si>
  <si>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</si>
  <si>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</si>
  <si>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</si>
  <si>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</si>
  <si>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</si>
  <si>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</si>
  <si>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</si>
  <si>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</si>
  <si>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</si>
  <si>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</si>
  <si>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</si>
  <si>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</si>
  <si>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</si>
  <si>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</si>
  <si>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</si>
  <si>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</si>
  <si>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</si>
  <si>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</si>
  <si>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</si>
  <si>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</si>
  <si>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</si>
  <si>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</si>
  <si>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</si>
  <si>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</si>
  <si>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</si>
  <si>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</si>
  <si>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</si>
  <si>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</si>
  <si>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</si>
  <si>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</si>
  <si>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</si>
  <si>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</si>
  <si>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</si>
  <si>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</si>
  <si>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</si>
  <si>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</si>
  <si>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</si>
  <si>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</si>
  <si>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</si>
  <si>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</si>
  <si>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</si>
  <si>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</si>
  <si>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</si>
  <si>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</si>
  <si>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</si>
  <si>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</si>
  <si>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</si>
  <si>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</si>
  <si>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</si>
  <si>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</si>
  <si>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</si>
  <si>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</si>
  <si>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</si>
  <si>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</si>
  <si>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</si>
  <si>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</si>
  <si>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</si>
  <si>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</si>
  <si>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</si>
  <si>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</si>
  <si>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</si>
  <si>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</si>
  <si>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</si>
  <si>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</si>
  <si>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</si>
  <si>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</si>
  <si>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</si>
  <si>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</si>
  <si>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</si>
  <si>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</si>
  <si>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</si>
  <si>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</si>
  <si>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</si>
  <si>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</si>
  <si>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</si>
  <si>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</si>
  <si>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</si>
  <si>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</si>
  <si>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</si>
  <si>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</si>
  <si>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</si>
  <si>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</si>
  <si>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</si>
  <si>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</si>
  <si>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</si>
  <si>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</si>
  <si>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</si>
  <si>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</si>
  <si>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</si>
  <si>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</si>
  <si>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</si>
  <si>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</si>
  <si>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</si>
  <si>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</si>
  <si>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</si>
  <si>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</si>
  <si>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</si>
  <si>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</si>
  <si>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</si>
  <si>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</si>
  <si>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</si>
  <si>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</si>
  <si>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</si>
  <si>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</si>
  <si>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</si>
  <si>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</si>
  <si>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</si>
  <si>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</si>
  <si>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</si>
  <si>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</si>
  <si>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</si>
  <si>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</si>
  <si>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</si>
  <si>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</si>
  <si>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</si>
  <si>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</si>
  <si>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</si>
  <si>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</si>
  <si>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</si>
  <si>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</si>
  <si>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</si>
  <si>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</si>
  <si>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</si>
  <si>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</si>
  <si>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</si>
  <si>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</si>
  <si>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</si>
  <si>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</si>
  <si>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</si>
  <si>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</si>
  <si>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</si>
  <si>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</si>
  <si>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</si>
  <si>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</si>
  <si>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</si>
  <si>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</si>
  <si>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</si>
  <si>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</si>
  <si>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</si>
  <si>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</si>
  <si>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</si>
  <si>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</si>
  <si>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</si>
  <si>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</si>
  <si>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</si>
  <si>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</si>
  <si>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</si>
  <si>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</si>
  <si>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</si>
  <si>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</si>
  <si>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</si>
  <si>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</si>
  <si>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</si>
  <si>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</si>
  <si>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</si>
  <si>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</si>
  <si>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</si>
  <si>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</si>
  <si>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</si>
  <si>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</si>
  <si>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</si>
  <si>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</si>
  <si>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</si>
  <si>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</si>
  <si>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</si>
  <si>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</si>
  <si>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</si>
  <si>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</si>
  <si>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</si>
  <si>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</si>
  <si>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</si>
  <si>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</si>
  <si>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</si>
  <si>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</si>
  <si>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</si>
  <si>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</si>
  <si>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</si>
  <si>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</si>
  <si>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</si>
  <si>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</si>
  <si>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</si>
  <si>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</si>
  <si>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</si>
  <si>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</si>
  <si>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</si>
  <si>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</si>
  <si>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</si>
  <si>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</si>
  <si>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</si>
  <si>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</si>
  <si>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</si>
  <si>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</si>
  <si>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</si>
  <si>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</si>
  <si>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</si>
  <si>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</si>
  <si>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</si>
  <si>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</si>
  <si>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</si>
  <si>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</si>
  <si>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</si>
  <si>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</si>
  <si>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</si>
  <si>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</si>
  <si>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</si>
  <si>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</si>
  <si>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</si>
  <si>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</si>
  <si>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</si>
  <si>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</si>
  <si>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</si>
  <si>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</si>
  <si>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</si>
  <si>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</si>
  <si>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</si>
  <si>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</si>
  <si>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</si>
  <si>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</si>
  <si>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</si>
  <si>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</si>
  <si>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</si>
  <si>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</si>
  <si>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</si>
  <si>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</si>
  <si>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</si>
  <si>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</si>
  <si>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</si>
  <si>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</si>
  <si>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</si>
  <si>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</si>
  <si>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</si>
  <si>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</si>
  <si>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</si>
  <si>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</si>
  <si>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</si>
  <si>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</si>
  <si>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</si>
  <si>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</si>
  <si>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</si>
  <si>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</si>
  <si>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</si>
  <si>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</si>
  <si>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</si>
  <si>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</si>
  <si>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</si>
  <si>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</si>
  <si>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</si>
  <si>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</si>
  <si>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</si>
  <si>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</si>
  <si>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</si>
  <si>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</si>
  <si>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</si>
  <si>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</si>
  <si>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</si>
  <si>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</si>
  <si>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</si>
  <si>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</si>
  <si>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</si>
  <si>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</si>
  <si>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</si>
  <si>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</si>
  <si>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</si>
  <si>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</si>
  <si>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</si>
  <si>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</si>
  <si>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</si>
  <si>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</si>
  <si>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</si>
  <si>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</si>
  <si>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</si>
  <si>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</si>
  <si>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</si>
  <si>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</si>
  <si>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</si>
  <si>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</si>
  <si>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</si>
  <si>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</si>
  <si>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</si>
  <si>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</si>
  <si>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</si>
  <si>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</si>
  <si>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</si>
  <si>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</si>
  <si>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</si>
  <si>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</si>
  <si>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</si>
  <si>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</si>
  <si>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</si>
  <si>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</si>
  <si>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</si>
  <si>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</si>
  <si>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</si>
  <si>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</si>
  <si>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</si>
  <si>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</si>
  <si>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</si>
  <si>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</si>
  <si>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</si>
  <si>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</si>
  <si>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</si>
  <si>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</si>
  <si>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</si>
  <si>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</si>
  <si>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</si>
  <si>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</si>
  <si>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</si>
  <si>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</si>
  <si>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</si>
  <si>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</si>
  <si>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</si>
  <si>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</si>
  <si>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</si>
  <si>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</si>
  <si>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</si>
  <si>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</si>
  <si>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</si>
  <si>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</si>
  <si>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</si>
  <si>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</si>
  <si>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</si>
  <si>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</si>
  <si>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</si>
  <si>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</si>
  <si>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</si>
  <si>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</si>
  <si>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</si>
  <si>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</si>
  <si>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</si>
  <si>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</si>
  <si>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</si>
  <si>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</si>
  <si>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</si>
  <si>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</si>
  <si>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</si>
  <si>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</si>
  <si>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</si>
  <si>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</si>
  <si>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</si>
  <si>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</si>
  <si>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</si>
  <si>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</si>
  <si>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</si>
  <si>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</si>
  <si>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</si>
  <si>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</si>
  <si>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</si>
  <si>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</si>
  <si>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</si>
  <si>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</si>
  <si>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</si>
  <si>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</si>
  <si>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</si>
  <si>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</si>
  <si>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</si>
  <si>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</si>
  <si>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</si>
  <si>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</si>
  <si>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</si>
  <si>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</si>
  <si>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</si>
  <si>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</si>
  <si>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</si>
  <si>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</si>
  <si>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</si>
  <si>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</si>
  <si>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</si>
  <si>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</si>
  <si>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</si>
  <si>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</si>
  <si>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</si>
  <si>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</si>
  <si>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</si>
  <si>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</si>
  <si>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</si>
  <si>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</si>
  <si>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</si>
  <si>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</si>
  <si>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</si>
  <si>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</si>
  <si>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</si>
  <si>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</si>
  <si>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</si>
  <si>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</si>
  <si>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</si>
  <si>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</si>
  <si>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</si>
  <si>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</si>
  <si>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</si>
  <si>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</si>
  <si>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</si>
  <si>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</si>
  <si>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</si>
  <si>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</si>
  <si>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</si>
  <si>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</si>
  <si>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</si>
  <si>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</si>
  <si>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</si>
  <si>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</si>
  <si>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</si>
  <si>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</si>
  <si>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</si>
  <si>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</si>
  <si>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</si>
  <si>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</si>
  <si>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</si>
  <si>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</si>
  <si>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</si>
  <si>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</si>
  <si>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</si>
  <si>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</si>
  <si>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</si>
  <si>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</si>
  <si>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</si>
  <si>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</si>
  <si>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</si>
  <si>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</si>
  <si>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</si>
  <si>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</si>
  <si>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</si>
  <si>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</si>
  <si>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</si>
  <si>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</si>
  <si>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</si>
  <si>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</si>
  <si>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</si>
  <si>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</si>
  <si>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</si>
  <si>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</si>
  <si>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</si>
  <si>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</si>
  <si>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</si>
  <si>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</si>
  <si>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</si>
  <si>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</si>
  <si>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</si>
  <si>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</si>
  <si>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</si>
  <si>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</si>
  <si>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</si>
  <si>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</si>
  <si>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</si>
  <si>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</si>
  <si>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</si>
  <si>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</si>
  <si>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</si>
  <si>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</si>
  <si>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</si>
  <si>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</si>
  <si>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</si>
  <si>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</si>
  <si>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</si>
  <si>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</si>
  <si>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</si>
  <si>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</si>
  <si>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</si>
  <si>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</si>
  <si>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</si>
  <si>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</si>
  <si>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</si>
  <si>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</si>
  <si>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</si>
  <si>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</si>
  <si>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</si>
  <si>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</si>
  <si>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</si>
  <si>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</si>
  <si>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</si>
  <si>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</si>
  <si>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</si>
  <si>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</si>
  <si>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</si>
  <si>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</si>
  <si>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</si>
  <si>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</si>
  <si>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</si>
  <si>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</si>
  <si>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</si>
  <si>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</si>
  <si>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</si>
  <si>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</si>
  <si>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</si>
  <si>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</si>
  <si>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</si>
  <si>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</si>
  <si>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</si>
  <si>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</si>
  <si>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</si>
  <si>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</si>
  <si>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</si>
  <si>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</si>
  <si>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</si>
  <si>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</si>
  <si>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</si>
  <si>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</si>
  <si>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</si>
  <si>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</si>
  <si>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</si>
  <si>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</si>
  <si>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</si>
  <si>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</si>
  <si>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</si>
  <si>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</si>
  <si>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</si>
  <si>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</si>
  <si>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</si>
  <si>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</si>
  <si>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</si>
  <si>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</si>
  <si>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</si>
  <si>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</si>
  <si>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</si>
  <si>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</si>
  <si>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</si>
  <si>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</si>
  <si>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</si>
  <si>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</si>
  <si>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</si>
  <si>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</si>
  <si>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</si>
  <si>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</si>
  <si>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</si>
  <si>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</si>
  <si>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</si>
  <si>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</si>
  <si>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</si>
  <si>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</si>
  <si>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</si>
  <si>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</si>
  <si>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</si>
  <si>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</si>
  <si>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</si>
  <si>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</si>
  <si>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</si>
  <si>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</si>
  <si>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</si>
  <si>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</si>
  <si>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</si>
  <si>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</si>
  <si>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</si>
  <si>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</si>
  <si>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</si>
  <si>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</si>
  <si>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</si>
  <si>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</si>
  <si>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</si>
  <si>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</si>
  <si>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</si>
  <si>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</si>
  <si>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</si>
  <si>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</si>
  <si>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</si>
  <si>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</si>
  <si>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</si>
  <si>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</si>
  <si>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</si>
  <si>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</si>
  <si>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</si>
  <si>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</si>
  <si>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</si>
  <si>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</si>
  <si>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</si>
  <si>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</si>
  <si>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</si>
  <si>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</si>
  <si>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</si>
  <si>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</si>
  <si>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</si>
  <si>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</si>
  <si>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</si>
  <si>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</si>
  <si>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</si>
  <si>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</si>
  <si>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</si>
  <si>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</si>
  <si>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</si>
  <si>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</si>
  <si>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</si>
  <si>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</si>
  <si>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</si>
  <si>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</si>
  <si>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</si>
  <si>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</si>
  <si>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</si>
  <si>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</si>
  <si>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</si>
  <si>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</si>
  <si>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</si>
  <si>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</si>
  <si>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</si>
  <si>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</si>
  <si>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</si>
  <si>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</si>
  <si>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</si>
  <si>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</si>
  <si>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</si>
  <si>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</si>
  <si>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</si>
  <si>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</si>
  <si>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</si>
  <si>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</si>
  <si>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</si>
  <si>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</si>
  <si>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</si>
  <si>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</si>
  <si>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</si>
  <si>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</si>
  <si>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</si>
  <si>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</si>
  <si>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</si>
  <si>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</si>
  <si>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</si>
  <si>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</si>
  <si>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</si>
  <si>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</si>
  <si>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</si>
  <si>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</si>
  <si>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</si>
  <si>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</si>
  <si>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</si>
  <si>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</si>
  <si>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</si>
  <si>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</si>
  <si>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</si>
  <si>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</si>
  <si>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</si>
  <si>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</si>
  <si>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</si>
  <si>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</si>
  <si>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</si>
  <si>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</si>
  <si>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</si>
  <si>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</si>
  <si>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</si>
  <si>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</si>
  <si>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</si>
  <si>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</si>
  <si>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</si>
  <si>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</si>
  <si>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</si>
  <si>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</si>
  <si>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</si>
  <si>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</si>
  <si>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</si>
  <si>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</si>
  <si>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</si>
  <si>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</si>
  <si>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</si>
  <si>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</si>
  <si>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</si>
  <si>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</si>
  <si>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</si>
  <si>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</si>
  <si>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</si>
  <si>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</si>
  <si>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</si>
  <si>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</si>
  <si>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</si>
  <si>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</si>
  <si>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</si>
  <si>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</si>
  <si>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</si>
  <si>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</si>
  <si>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</si>
  <si>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</si>
  <si>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</si>
  <si>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</si>
  <si>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</si>
  <si>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</si>
  <si>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</si>
  <si>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</si>
  <si>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</si>
  <si>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</si>
  <si>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</si>
  <si>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</si>
  <si>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</si>
  <si>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</si>
  <si>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</si>
  <si>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</si>
  <si>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</si>
  <si>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</si>
  <si>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</si>
  <si>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</si>
  <si>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</si>
  <si>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</si>
  <si>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</si>
  <si>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</si>
  <si>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</si>
  <si>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</si>
  <si>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</si>
  <si>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</si>
  <si>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</si>
  <si>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</si>
  <si>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</si>
  <si>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</si>
  <si>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</si>
  <si>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</si>
  <si>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</si>
  <si>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</si>
  <si>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</si>
  <si>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</si>
  <si>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</si>
  <si>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</si>
  <si>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</si>
  <si>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</si>
  <si>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</si>
  <si>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</si>
  <si>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</si>
  <si>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</si>
  <si>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</si>
  <si>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</si>
  <si>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</si>
  <si>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</si>
  <si>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</si>
  <si>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</si>
  <si>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</si>
  <si>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</si>
  <si>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</si>
  <si>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</si>
  <si>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</si>
  <si>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</si>
  <si>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</si>
  <si>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</si>
  <si>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</si>
  <si>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</si>
  <si>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</si>
  <si>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</si>
  <si>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</si>
  <si>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</si>
  <si>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</si>
  <si>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</si>
  <si>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</si>
  <si>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</si>
  <si>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</si>
  <si>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</si>
  <si>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</si>
  <si>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</si>
  <si>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</si>
  <si>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</si>
  <si>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</si>
  <si>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</si>
  <si>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</si>
  <si>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</si>
  <si>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</si>
  <si>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</si>
  <si>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</si>
  <si>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</si>
  <si>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</si>
  <si>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</si>
  <si>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</si>
  <si>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</si>
  <si>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</si>
  <si>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</si>
  <si>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</si>
  <si>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</si>
  <si>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</si>
  <si>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</si>
  <si>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</si>
  <si>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</si>
  <si>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</si>
  <si>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</si>
  <si>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</si>
  <si>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</si>
  <si>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</si>
  <si>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</si>
  <si>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</si>
  <si>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</si>
  <si>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</si>
  <si>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</si>
  <si>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</si>
  <si>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</si>
  <si>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</si>
  <si>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</si>
  <si>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</si>
  <si>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</si>
  <si>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</si>
  <si>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</si>
  <si>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</si>
  <si>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</si>
  <si>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</si>
  <si>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</si>
  <si>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</si>
  <si>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</si>
  <si>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</si>
  <si>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</si>
  <si>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</si>
  <si>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</si>
  <si>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</si>
  <si>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</si>
  <si>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</si>
  <si>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</si>
  <si>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</si>
  <si>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</si>
  <si>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</si>
  <si>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</si>
  <si>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</si>
  <si>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</si>
  <si>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</si>
  <si>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</si>
  <si>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</si>
  <si>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</si>
  <si>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</si>
  <si>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</si>
  <si>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</si>
  <si>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</si>
  <si>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</si>
  <si>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</si>
  <si>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</si>
  <si>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</si>
  <si>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</si>
  <si>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</si>
  <si>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</si>
  <si>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</si>
  <si>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</si>
  <si>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</si>
  <si>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</si>
  <si>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</si>
  <si>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</si>
  <si>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</si>
  <si>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</si>
  <si>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</si>
  <si>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</si>
  <si>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</si>
  <si>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</si>
  <si>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</si>
  <si>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</si>
  <si>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</si>
  <si>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</si>
  <si>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</si>
  <si>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</si>
  <si>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</si>
  <si>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</si>
  <si>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</si>
  <si>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</si>
  <si>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</si>
  <si>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</si>
  <si>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</si>
  <si>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</si>
  <si>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</si>
  <si>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</si>
  <si>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</si>
  <si>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</si>
  <si>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</si>
  <si>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</si>
  <si>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</si>
  <si>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</si>
  <si>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</si>
  <si>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</si>
  <si>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</si>
  <si>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</si>
  <si>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</si>
  <si>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</si>
  <si>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</si>
  <si>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</si>
  <si>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</si>
  <si>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</si>
  <si>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</si>
  <si>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</si>
  <si>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</si>
  <si>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</si>
  <si>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</si>
  <si>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</si>
  <si>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</si>
  <si>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</si>
  <si>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</si>
  <si>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</si>
  <si>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</si>
  <si>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</si>
  <si>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</si>
  <si>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</si>
  <si>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</si>
  <si>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</si>
  <si>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</si>
  <si>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</si>
  <si>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</si>
  <si>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</si>
  <si>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</si>
  <si>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</si>
  <si>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</si>
  <si>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</si>
  <si>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</si>
  <si>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</si>
  <si>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</si>
  <si>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</si>
  <si>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</si>
  <si>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</si>
  <si>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</si>
  <si>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</si>
  <si>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</si>
  <si>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</si>
  <si>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</si>
  <si>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</si>
  <si>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</si>
  <si>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</si>
  <si>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</si>
  <si>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</si>
  <si>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</si>
  <si>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</si>
  <si>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</si>
  <si>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</si>
  <si>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</si>
  <si>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</si>
  <si>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</si>
  <si>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</si>
  <si>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</si>
  <si>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</si>
  <si>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</si>
  <si>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</si>
  <si>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</si>
  <si>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</si>
  <si>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</si>
  <si>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</si>
  <si>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</si>
  <si>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</si>
  <si>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</si>
  <si>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</si>
  <si>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</si>
  <si>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</si>
  <si>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</si>
  <si>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</si>
  <si>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</si>
  <si>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</si>
  <si>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</si>
  <si>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</si>
  <si>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</si>
  <si>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</si>
  <si>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</si>
  <si>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</si>
  <si>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</si>
  <si>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</si>
  <si>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</si>
  <si>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</si>
  <si>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</si>
  <si>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</si>
  <si>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</si>
  <si>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</si>
  <si>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</si>
  <si>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</si>
  <si>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</si>
  <si>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</si>
  <si>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</si>
  <si>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</si>
  <si>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</si>
  <si>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</si>
  <si>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</si>
  <si>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</si>
  <si>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</si>
  <si>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</si>
  <si>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</si>
  <si>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</si>
  <si>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</si>
  <si>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</si>
  <si>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</si>
  <si>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</si>
  <si>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</si>
  <si>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</si>
  <si>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</si>
  <si>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</si>
  <si>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</si>
  <si>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</si>
  <si>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</si>
  <si>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</si>
  <si>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</si>
  <si>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</si>
  <si>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</si>
  <si>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</si>
  <si>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</si>
  <si>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</si>
  <si>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</si>
  <si>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</si>
  <si>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</si>
  <si>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</si>
  <si>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</si>
  <si>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</si>
  <si>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</si>
  <si>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</si>
  <si>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</si>
  <si>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</si>
  <si>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</si>
  <si>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</si>
  <si>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</si>
  <si>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</si>
  <si>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</si>
  <si>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</si>
  <si>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</si>
  <si>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</si>
  <si>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</si>
  <si>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</si>
  <si>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</si>
  <si>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</si>
  <si>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</si>
  <si>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</si>
  <si>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</si>
  <si>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</si>
  <si>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</si>
  <si>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</si>
  <si>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</si>
  <si>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</si>
  <si>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</si>
  <si>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</si>
  <si>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</si>
  <si>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</si>
  <si>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</si>
  <si>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</si>
  <si>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</si>
  <si>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</si>
  <si>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</si>
  <si>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</si>
  <si>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</si>
  <si>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</si>
  <si>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</si>
  <si>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</si>
  <si>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</si>
  <si>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</si>
  <si>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</si>
  <si>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</si>
  <si>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</si>
  <si>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</si>
  <si>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</si>
  <si>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</si>
  <si>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</si>
  <si>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</si>
  <si>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</si>
  <si>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</si>
  <si>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</si>
  <si>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</si>
  <si>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</si>
  <si>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</si>
  <si>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</si>
  <si>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</si>
  <si>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</si>
  <si>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</si>
  <si>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</si>
  <si>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</si>
  <si>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</si>
  <si>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</si>
  <si>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</si>
  <si>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</si>
  <si>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</si>
  <si>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</si>
  <si>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</si>
  <si>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</si>
  <si>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</si>
  <si>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</si>
  <si>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</si>
  <si>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</si>
  <si>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</si>
  <si>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</si>
  <si>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</si>
  <si>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</si>
  <si>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</si>
  <si>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</si>
  <si>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</si>
  <si>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</si>
  <si>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</si>
  <si>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</si>
  <si>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</si>
  <si>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</si>
  <si>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</si>
  <si>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</si>
  <si>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</si>
  <si>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</si>
  <si>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</si>
  <si>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</si>
  <si>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</si>
  <si>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</si>
  <si>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</si>
  <si>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</si>
  <si>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</si>
  <si>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</si>
  <si>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</si>
  <si>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</si>
  <si>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</si>
  <si>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</si>
  <si>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</si>
  <si>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</si>
  <si>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</si>
  <si>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</si>
  <si>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</si>
  <si>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</si>
  <si>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</si>
  <si>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</si>
  <si>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</si>
  <si>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</si>
  <si>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</si>
  <si>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</si>
  <si>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</si>
  <si>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</si>
  <si>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</si>
  <si>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</si>
  <si>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</si>
  <si>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</si>
  <si>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</si>
  <si>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</si>
  <si>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</si>
  <si>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</si>
  <si>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</si>
  <si>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</si>
  <si>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</si>
  <si>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</si>
  <si>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</si>
  <si>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</si>
  <si>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</si>
  <si>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</si>
  <si>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</si>
  <si>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</si>
  <si>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</si>
  <si>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</si>
  <si>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</si>
  <si>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</si>
  <si>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</si>
  <si>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</si>
  <si>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</si>
  <si>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</si>
  <si>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</si>
  <si>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</si>
  <si>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</si>
  <si>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</si>
  <si>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</si>
  <si>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</si>
  <si>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</si>
  <si>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</si>
  <si>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</si>
  <si>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</si>
  <si>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</si>
  <si>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</si>
  <si>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</si>
  <si>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</si>
  <si>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</si>
  <si>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</si>
  <si>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</si>
  <si>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</si>
  <si>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</si>
  <si>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</si>
  <si>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</si>
  <si>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</si>
  <si>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</si>
  <si>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</si>
  <si>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</si>
  <si>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</si>
  <si>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</si>
  <si>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</si>
  <si>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</si>
  <si>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</si>
  <si>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</si>
  <si>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</si>
  <si>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</si>
  <si>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</si>
  <si>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</si>
  <si>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</si>
  <si>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</si>
  <si>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</si>
  <si>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</si>
  <si>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</si>
  <si>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</si>
  <si>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</si>
  <si>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</si>
  <si>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</si>
  <si>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</si>
  <si>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</si>
  <si>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</si>
  <si>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</si>
  <si>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</si>
  <si>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</si>
  <si>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</si>
  <si>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</si>
  <si>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</si>
  <si>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</si>
  <si>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</si>
  <si>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</si>
  <si>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</si>
  <si>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</si>
  <si>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</si>
  <si>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</si>
  <si>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</si>
  <si>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</si>
  <si>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</si>
  <si>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</si>
  <si>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</si>
  <si>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</si>
  <si>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</si>
  <si>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</si>
  <si>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</si>
  <si>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</si>
  <si>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</si>
  <si>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</si>
  <si>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</si>
  <si>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</si>
  <si>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</si>
  <si>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</si>
  <si>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</si>
  <si>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</si>
  <si>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</si>
  <si>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</si>
  <si>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</si>
  <si>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</si>
  <si>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</si>
  <si>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</si>
  <si>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</si>
  <si>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</si>
  <si>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</si>
  <si>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</si>
  <si>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</si>
  <si>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</si>
  <si>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</si>
  <si>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</si>
  <si>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</si>
  <si>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</si>
  <si>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</si>
  <si>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</si>
  <si>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</si>
  <si>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</si>
  <si>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</si>
  <si>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</si>
  <si>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</si>
  <si>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</si>
  <si>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</si>
  <si>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</si>
  <si>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</si>
  <si>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</si>
  <si>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</si>
  <si>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</si>
  <si>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</si>
  <si>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</si>
  <si>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</si>
  <si>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</si>
  <si>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</si>
  <si>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</si>
  <si>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</si>
  <si>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</si>
  <si>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</si>
  <si>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</si>
  <si>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</si>
  <si>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</si>
  <si>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</si>
  <si>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</si>
  <si>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</si>
  <si>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</si>
  <si>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</si>
  <si>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</si>
  <si>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</si>
  <si>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</si>
  <si>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</si>
  <si>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</si>
  <si>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</si>
  <si>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</si>
  <si>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</si>
  <si>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</si>
  <si>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</si>
  <si>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</si>
  <si>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</si>
  <si>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</si>
  <si>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</si>
  <si>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</si>
  <si>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</si>
  <si>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</si>
  <si>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</si>
  <si>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</si>
  <si>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</si>
  <si>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</si>
  <si>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</si>
  <si>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</si>
  <si>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</si>
  <si>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</si>
  <si>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</si>
  <si>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</si>
  <si>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</si>
  <si>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</si>
  <si>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</si>
  <si>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</si>
  <si>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</si>
  <si>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</si>
  <si>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</si>
  <si>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</si>
  <si>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</si>
  <si>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</si>
  <si>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</si>
  <si>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</si>
  <si>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</si>
  <si>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</si>
  <si>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</si>
  <si>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</si>
  <si>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</si>
  <si>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</si>
  <si>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</si>
  <si>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</si>
  <si>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</si>
  <si>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</si>
  <si>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</si>
  <si>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</si>
  <si>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</si>
  <si>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</si>
  <si>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</si>
  <si>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</si>
  <si>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</si>
  <si>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</si>
  <si>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</si>
  <si>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</si>
  <si>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</si>
  <si>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</si>
  <si>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</si>
  <si>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</si>
  <si>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</si>
  <si>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</si>
  <si>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</si>
  <si>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</si>
  <si>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</si>
  <si>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</si>
  <si>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</si>
  <si>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</si>
  <si>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</si>
  <si>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</si>
  <si>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</si>
  <si>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</si>
  <si>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</si>
  <si>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</si>
  <si>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</si>
  <si>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</si>
  <si>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</si>
  <si>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</si>
  <si>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</si>
  <si>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</si>
  <si>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</si>
  <si>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</si>
  <si>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</si>
  <si>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</si>
  <si>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</si>
  <si>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</si>
  <si>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</si>
  <si>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</si>
  <si>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</si>
  <si>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</si>
  <si>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</si>
  <si>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</si>
  <si>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</si>
  <si>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</si>
  <si>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</si>
  <si>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</si>
  <si>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</si>
  <si>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</si>
  <si>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</si>
  <si>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</si>
  <si>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</si>
  <si>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</si>
  <si>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</si>
  <si>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</si>
  <si>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</si>
  <si>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</si>
  <si>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</si>
  <si>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</si>
  <si>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</si>
  <si>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</si>
  <si>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</si>
  <si>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</si>
  <si>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</si>
  <si>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</si>
  <si>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</si>
  <si>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</si>
  <si>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</si>
  <si>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</si>
  <si>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</si>
  <si>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</si>
  <si>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</si>
  <si>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</si>
  <si>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</si>
  <si>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</si>
  <si>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</si>
  <si>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</si>
  <si>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</si>
  <si>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</si>
  <si>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</si>
  <si>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</si>
  <si>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</si>
  <si>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</si>
  <si>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</si>
  <si>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</si>
  <si>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</si>
  <si>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</si>
  <si>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</si>
  <si>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</si>
  <si>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</si>
  <si>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</si>
  <si>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</si>
  <si>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</si>
  <si>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</si>
  <si>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</si>
  <si>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</si>
  <si>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</si>
  <si>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</si>
  <si>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</si>
  <si>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</si>
  <si>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</si>
  <si>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</si>
  <si>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</si>
  <si>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</si>
  <si>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</si>
  <si>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</si>
  <si>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</si>
  <si>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</si>
  <si>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</si>
  <si>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</si>
  <si>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</si>
  <si>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</si>
  <si>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</si>
  <si>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</si>
  <si>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</si>
  <si>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</si>
  <si>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</si>
  <si>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</si>
  <si>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</si>
  <si>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</si>
  <si>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</si>
  <si>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</si>
  <si>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</si>
  <si>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</si>
  <si>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</si>
  <si>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</si>
  <si>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</si>
  <si>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</si>
  <si>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</si>
  <si>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</si>
  <si>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</si>
  <si>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</si>
  <si>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</si>
  <si>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</si>
  <si>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</si>
  <si>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</si>
  <si>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</si>
  <si>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</si>
  <si>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</si>
  <si>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</si>
  <si>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</si>
  <si>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</si>
  <si>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</si>
  <si>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</si>
  <si>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</si>
  <si>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</si>
  <si>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</si>
  <si>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</si>
  <si>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</si>
  <si>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</si>
  <si>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</si>
  <si>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</si>
  <si>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</si>
  <si>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</si>
  <si>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</si>
  <si>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</si>
  <si>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</si>
  <si>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</si>
  <si>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</si>
  <si>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</si>
  <si>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</si>
  <si>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</si>
  <si>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</si>
  <si>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</si>
  <si>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</si>
  <si>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</si>
  <si>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</si>
  <si>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</si>
  <si>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</si>
  <si>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</si>
  <si>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</si>
  <si>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</si>
  <si>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</si>
  <si>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</si>
  <si>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</si>
  <si>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</si>
  <si>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</si>
  <si>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</si>
  <si>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</si>
  <si>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</si>
  <si>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</si>
  <si>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</si>
  <si>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</si>
  <si>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</si>
  <si>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</si>
  <si>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</si>
  <si>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</si>
  <si>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</si>
  <si>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</si>
  <si>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</si>
  <si>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</si>
  <si>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</si>
  <si>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</si>
  <si>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</si>
  <si>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</si>
  <si>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</si>
  <si>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</si>
  <si>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</si>
  <si>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</si>
  <si>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</si>
  <si>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</si>
  <si>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</si>
  <si>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</si>
  <si>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</si>
  <si>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</si>
  <si>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</si>
  <si>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</si>
  <si>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</si>
  <si>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</si>
  <si>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</si>
  <si>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</si>
  <si>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</si>
  <si>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</si>
  <si>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</si>
  <si>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</si>
  <si>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</si>
  <si>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</si>
  <si>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</si>
  <si>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</si>
  <si>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</si>
  <si>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</si>
  <si>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</si>
  <si>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</si>
  <si>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</si>
  <si>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</si>
  <si>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</si>
  <si>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</si>
  <si>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</si>
  <si>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</si>
  <si>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</si>
  <si>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</si>
  <si>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</si>
  <si>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</si>
  <si>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</si>
  <si>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</si>
  <si>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</si>
  <si>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</si>
  <si>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</si>
  <si>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</si>
  <si>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</si>
  <si>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</si>
  <si>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</si>
  <si>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</si>
  <si>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</si>
  <si>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</si>
  <si>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</si>
  <si>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</si>
  <si>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</si>
  <si>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</si>
  <si>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</si>
  <si>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</si>
  <si>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</si>
  <si>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</si>
  <si>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</si>
  <si>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</si>
  <si>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</si>
  <si>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</si>
  <si>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</si>
  <si>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</si>
  <si>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</si>
  <si>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</si>
  <si>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</si>
  <si>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</si>
  <si>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</si>
  <si>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</si>
  <si>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</si>
  <si>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</si>
  <si>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</si>
  <si>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</si>
  <si>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</si>
  <si>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</si>
  <si>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</si>
  <si>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</si>
  <si>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</si>
  <si>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</si>
  <si>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</si>
  <si>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</si>
  <si>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</si>
  <si>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</si>
  <si>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</si>
  <si>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</si>
  <si>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</si>
  <si>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</si>
  <si>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</si>
  <si>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</si>
  <si>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</si>
  <si>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</si>
  <si>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</si>
  <si>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</si>
  <si>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</si>
  <si>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</si>
  <si>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</si>
  <si>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</si>
  <si>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</si>
  <si>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</si>
  <si>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</si>
  <si>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</si>
  <si>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</si>
  <si>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</si>
  <si>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</si>
  <si>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</si>
  <si>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</si>
  <si>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</si>
  <si>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</si>
  <si>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</si>
  <si>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</si>
  <si>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</si>
  <si>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</si>
  <si>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</si>
  <si>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</si>
  <si>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</si>
  <si>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</si>
  <si>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</si>
  <si>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</si>
  <si>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</si>
  <si>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</si>
  <si>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</si>
  <si>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</si>
  <si>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</si>
  <si>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</si>
  <si>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</si>
  <si>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</si>
  <si>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</si>
  <si>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</si>
  <si>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</si>
  <si>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</si>
  <si>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</si>
  <si>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</si>
  <si>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</si>
  <si>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</si>
  <si>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</si>
  <si>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</si>
  <si>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</si>
  <si>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</si>
  <si>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</si>
  <si>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</si>
  <si>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</si>
  <si>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</si>
  <si>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</si>
  <si>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</si>
  <si>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</si>
  <si>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</si>
  <si>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</si>
  <si>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</si>
  <si>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</si>
  <si>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</si>
  <si>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</si>
  <si>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</si>
  <si>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</si>
  <si>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</si>
  <si>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</si>
  <si>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</si>
  <si>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</si>
  <si>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</si>
  <si>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</si>
  <si>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</si>
  <si>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</si>
  <si>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</si>
  <si>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</si>
  <si>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</si>
  <si>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</si>
  <si>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</si>
  <si>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</si>
  <si>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</si>
  <si>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</si>
  <si>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</si>
  <si>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</si>
  <si>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</si>
  <si>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</si>
  <si>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</si>
  <si>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</si>
  <si>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</si>
  <si>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</si>
  <si>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</si>
  <si>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</si>
  <si>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</si>
  <si>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</si>
  <si>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</si>
  <si>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</si>
  <si>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</si>
  <si>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</si>
  <si>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</si>
  <si>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</si>
  <si>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</si>
  <si>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</si>
  <si>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</si>
  <si>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</si>
  <si>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</si>
  <si>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</si>
  <si>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</si>
  <si>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</si>
  <si>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</si>
  <si>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</si>
  <si>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</si>
  <si>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</si>
  <si>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</si>
  <si>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</si>
  <si>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</si>
  <si>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</si>
  <si>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</si>
  <si>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</si>
  <si>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</si>
  <si>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</si>
  <si>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</si>
  <si>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</si>
  <si>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</si>
  <si>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</si>
  <si>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</si>
  <si>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</si>
  <si>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</si>
  <si>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</si>
  <si>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</si>
  <si>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</si>
  <si>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</si>
  <si>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</si>
  <si>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</si>
  <si>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</si>
  <si>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</si>
  <si>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</si>
  <si>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</si>
  <si>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</si>
  <si>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</si>
  <si>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</si>
  <si>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</si>
  <si>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</si>
  <si>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</si>
  <si>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</si>
  <si>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</si>
  <si>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</si>
  <si>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</si>
  <si>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</si>
  <si>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</si>
  <si>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</si>
  <si>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</si>
  <si>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</si>
  <si>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</si>
  <si>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</si>
  <si>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</si>
  <si>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</si>
  <si>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</si>
  <si>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</si>
  <si>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</si>
  <si>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</si>
  <si>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</si>
  <si>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</si>
  <si>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</si>
  <si>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</si>
  <si>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</si>
  <si>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</si>
  <si>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</si>
  <si>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</si>
  <si>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</si>
  <si>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</si>
  <si>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</si>
  <si>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</si>
  <si>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</si>
  <si>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</si>
  <si>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</si>
  <si>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</si>
  <si>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</si>
  <si>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</si>
  <si>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</si>
  <si>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</si>
  <si>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</si>
  <si>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</si>
  <si>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</si>
  <si>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</si>
  <si>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</si>
  <si>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</si>
  <si>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</si>
  <si>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</si>
  <si>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</si>
  <si>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</si>
  <si>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</si>
  <si>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</si>
  <si>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</si>
  <si>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</si>
  <si>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</si>
  <si>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</si>
  <si>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</si>
  <si>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</si>
  <si>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</si>
  <si>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</si>
  <si>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</si>
  <si>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</si>
  <si>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</si>
  <si>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</si>
  <si>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</si>
  <si>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</si>
  <si>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</si>
  <si>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</si>
  <si>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</si>
  <si>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</si>
  <si>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</si>
  <si>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</si>
  <si>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</si>
  <si>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</si>
  <si>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</si>
  <si>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</si>
  <si>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</si>
  <si>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</si>
  <si>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</si>
  <si>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</si>
  <si>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</si>
  <si>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</si>
  <si>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</si>
  <si>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</si>
  <si>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</si>
  <si>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</si>
  <si>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</si>
  <si>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</si>
  <si>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</si>
  <si>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</si>
  <si>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</si>
  <si>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</si>
  <si>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</si>
  <si>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</si>
  <si>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</si>
  <si>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</si>
  <si>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</si>
  <si>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</si>
  <si>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</si>
  <si>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</si>
  <si>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</si>
  <si>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</si>
  <si>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</si>
  <si>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</si>
  <si>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</si>
  <si>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</si>
  <si>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</si>
  <si>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</si>
  <si>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</si>
  <si>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</si>
  <si>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</si>
  <si>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</si>
  <si>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</si>
  <si>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</si>
  <si>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</si>
  <si>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</si>
  <si>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</si>
  <si>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</si>
  <si>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</si>
  <si>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</si>
  <si>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</si>
  <si>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</si>
  <si>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</si>
  <si>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</si>
  <si>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</si>
  <si>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</si>
  <si>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</si>
  <si>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</si>
  <si>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</si>
  <si>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</si>
  <si>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</si>
  <si>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</si>
  <si>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</si>
  <si>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</si>
  <si>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</si>
  <si>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</si>
  <si>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</si>
  <si>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</si>
  <si>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</si>
  <si>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</si>
  <si>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</si>
  <si>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</si>
  <si>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</si>
  <si>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</si>
  <si>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</si>
  <si>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</si>
  <si>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</si>
  <si>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</si>
  <si>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</si>
  <si>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</si>
  <si>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</si>
  <si>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</si>
  <si>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</si>
  <si>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</si>
  <si>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</si>
  <si>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</si>
  <si>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</si>
  <si>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</si>
  <si>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</si>
  <si>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</si>
  <si>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</si>
  <si>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</si>
  <si>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</si>
  <si>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</si>
  <si>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</si>
  <si>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</si>
  <si>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</si>
  <si>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</si>
  <si>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</si>
  <si>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</si>
  <si>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</si>
  <si>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</si>
  <si>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</si>
  <si>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</si>
  <si>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</si>
  <si>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</si>
  <si>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</si>
  <si>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</si>
  <si>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</si>
  <si>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</si>
  <si>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</si>
  <si>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</si>
  <si>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</si>
  <si>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</si>
  <si>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</si>
  <si>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</si>
  <si>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</si>
  <si>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</si>
  <si>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</si>
  <si>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</si>
  <si>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</si>
  <si>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</si>
  <si>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</si>
  <si>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</si>
  <si>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</si>
  <si>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</si>
  <si>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</si>
  <si>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</si>
  <si>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</si>
  <si>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</si>
  <si>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</si>
  <si>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</si>
  <si>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</si>
  <si>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</si>
  <si>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</si>
  <si>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</si>
  <si>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</si>
  <si>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</si>
  <si>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</si>
  <si>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</si>
  <si>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</si>
  <si>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</si>
  <si>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</si>
  <si>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</si>
  <si>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</si>
  <si>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</si>
  <si>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</si>
  <si>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</si>
  <si>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</si>
  <si>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</si>
  <si>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</si>
  <si>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</si>
  <si>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</si>
  <si>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</si>
  <si>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</si>
  <si>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</si>
  <si>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</si>
  <si>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</si>
  <si>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</si>
  <si>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</si>
  <si>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</si>
  <si>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</si>
  <si>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</si>
  <si>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</si>
  <si>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</si>
  <si>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</si>
  <si>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</si>
  <si>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</si>
  <si>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</si>
  <si>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</si>
  <si>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</si>
  <si>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</si>
  <si>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</si>
  <si>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</si>
  <si>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</si>
  <si>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</si>
  <si>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</si>
  <si>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</si>
  <si>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</si>
  <si>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</si>
  <si>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</si>
  <si>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</si>
  <si>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</si>
  <si>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</si>
  <si>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</si>
  <si>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</si>
  <si>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</si>
  <si>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</si>
  <si>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</si>
  <si>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</si>
  <si>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</si>
  <si>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</si>
  <si>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</si>
  <si>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</si>
  <si>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</si>
  <si>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</si>
  <si>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</si>
  <si>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</si>
  <si>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</si>
  <si>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</si>
  <si>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</si>
  <si>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</si>
  <si>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</si>
  <si>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</si>
  <si>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</si>
  <si>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</si>
  <si>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</si>
  <si>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</si>
  <si>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</si>
  <si>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</si>
  <si>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</si>
  <si>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</si>
  <si>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</si>
  <si>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</si>
  <si>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</si>
  <si>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</si>
  <si>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</si>
  <si>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</si>
  <si>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</si>
  <si>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</si>
  <si>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</si>
  <si>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</si>
  <si>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</si>
  <si>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</si>
  <si>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</si>
  <si>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</si>
  <si>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</si>
  <si>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</si>
  <si>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</si>
  <si>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</si>
  <si>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</si>
  <si>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</si>
  <si>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</si>
  <si>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</si>
  <si>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</si>
  <si>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</si>
  <si>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</si>
  <si>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</si>
  <si>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</si>
  <si>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</si>
  <si>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</si>
  <si>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</si>
  <si>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</si>
  <si>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</si>
  <si>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</si>
  <si>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</si>
  <si>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</si>
  <si>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</si>
  <si>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</si>
  <si>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</si>
  <si>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</si>
  <si>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</si>
  <si>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</si>
  <si>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</si>
  <si>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</si>
  <si>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</si>
  <si>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</si>
  <si>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</si>
  <si>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</si>
  <si>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</si>
  <si>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</si>
  <si>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</si>
  <si>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</si>
  <si>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</si>
  <si>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</si>
  <si>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</si>
  <si>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</si>
  <si>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</si>
  <si>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</si>
  <si>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</si>
  <si>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</si>
  <si>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</si>
  <si>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</si>
  <si>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</si>
  <si>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</si>
  <si>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</si>
  <si>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</si>
  <si>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</si>
  <si>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</si>
  <si>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</si>
  <si>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</si>
  <si>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</si>
  <si>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</si>
  <si>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</si>
  <si>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</si>
  <si>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</si>
  <si>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</si>
  <si>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</si>
  <si>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</si>
  <si>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</si>
  <si>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</si>
  <si>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</si>
  <si>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</si>
  <si>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</si>
  <si>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</si>
  <si>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</si>
  <si>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</si>
  <si>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</si>
  <si>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</si>
  <si>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</si>
  <si>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</si>
  <si>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</si>
  <si>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</si>
  <si>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</si>
  <si>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</si>
  <si>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</si>
  <si>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</si>
  <si>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</si>
  <si>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</si>
  <si>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</si>
  <si>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</si>
  <si>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</si>
  <si>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</si>
  <si>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</si>
  <si>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</si>
  <si>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</si>
  <si>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</si>
  <si>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</si>
  <si>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</si>
  <si>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</si>
  <si>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</si>
  <si>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</si>
  <si>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</si>
  <si>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</si>
  <si>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</si>
  <si>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</si>
  <si>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</si>
  <si>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</si>
  <si>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</si>
  <si>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</si>
  <si>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</si>
  <si>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</si>
  <si>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</si>
  <si>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</si>
  <si>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</si>
  <si>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</si>
  <si>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</si>
  <si>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</si>
  <si>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</si>
  <si>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</si>
  <si>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</si>
  <si>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</si>
  <si>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</si>
  <si>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</si>
  <si>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</si>
  <si>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</si>
  <si>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</si>
  <si>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</si>
  <si>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</si>
  <si>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</si>
  <si>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</si>
  <si>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</si>
  <si>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</si>
  <si>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</si>
  <si>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</si>
  <si>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</si>
  <si>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</si>
  <si>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</si>
  <si>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</si>
  <si>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</si>
  <si>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</si>
  <si>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</si>
  <si>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</si>
  <si>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</si>
  <si>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</si>
  <si>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</si>
  <si>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</si>
  <si>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</si>
  <si>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</si>
  <si>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</si>
  <si>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</si>
  <si>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</si>
  <si>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</si>
  <si>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</si>
  <si>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</si>
  <si>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</si>
  <si>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</si>
  <si>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</si>
  <si>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</si>
  <si>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</si>
  <si>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</si>
  <si>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</si>
  <si>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</si>
  <si>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</si>
  <si>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</si>
  <si>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</si>
  <si>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</si>
  <si>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</si>
  <si>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</si>
  <si>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</si>
  <si>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</si>
  <si>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</si>
  <si>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</si>
  <si>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</si>
  <si>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</si>
  <si>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</si>
  <si>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</si>
  <si>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</si>
  <si>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</si>
  <si>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</si>
  <si>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</si>
  <si>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</si>
  <si>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</si>
  <si>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</si>
  <si>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</si>
  <si>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</si>
  <si>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</si>
  <si>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</si>
  <si>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</si>
  <si>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</si>
  <si>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</si>
  <si>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</si>
  <si>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</si>
  <si>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</si>
  <si>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</si>
  <si>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</si>
  <si>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</si>
  <si>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</si>
  <si>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</si>
  <si>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</si>
  <si>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</si>
  <si>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</si>
  <si>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</si>
  <si>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</si>
  <si>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</si>
  <si>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</si>
  <si>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</si>
  <si>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</si>
  <si>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</si>
  <si>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</si>
  <si>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</si>
  <si>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</si>
  <si>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</si>
  <si>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</si>
  <si>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</si>
  <si>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</si>
  <si>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</si>
  <si>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</si>
  <si>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</si>
  <si>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</si>
  <si>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</si>
  <si>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</si>
  <si>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</si>
  <si>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</si>
  <si>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</si>
  <si>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</si>
  <si>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</si>
  <si>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</si>
  <si>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</si>
  <si>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</si>
  <si>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</si>
  <si>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</si>
  <si>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</si>
  <si>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</si>
  <si>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</si>
  <si>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</si>
  <si>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</si>
  <si>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</si>
  <si>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</si>
  <si>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</si>
  <si>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</si>
  <si>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</si>
  <si>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</si>
  <si>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</si>
  <si>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</si>
  <si>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</si>
  <si>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</si>
  <si>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</si>
  <si>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</si>
  <si>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</si>
  <si>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</si>
  <si>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</si>
  <si>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</si>
  <si>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</si>
  <si>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</si>
  <si>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</si>
  <si>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</si>
  <si>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</si>
  <si>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</si>
  <si>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</si>
  <si>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</si>
  <si>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</si>
  <si>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</si>
  <si>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</si>
  <si>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</si>
  <si>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</si>
  <si>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</si>
  <si>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</si>
  <si>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</si>
  <si>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</si>
  <si>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</si>
  <si>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</si>
  <si>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</si>
  <si>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</si>
  <si>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</si>
  <si>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</si>
  <si>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</si>
  <si>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</si>
  <si>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</si>
  <si>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</si>
  <si>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</si>
  <si>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</si>
  <si>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</si>
  <si>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</si>
  <si>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</si>
  <si>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</si>
  <si>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</si>
  <si>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</si>
  <si>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</si>
  <si>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</si>
  <si>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</si>
  <si>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</si>
  <si>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</si>
  <si>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</si>
  <si>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</si>
  <si>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</si>
  <si>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</si>
  <si>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</si>
  <si>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</si>
  <si>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</si>
  <si>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</si>
  <si>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</si>
  <si>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</si>
  <si>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</si>
  <si>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</si>
  <si>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</si>
  <si>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</si>
  <si>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</si>
  <si>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</si>
  <si>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</si>
  <si>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</si>
  <si>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</si>
  <si>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</si>
  <si>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</si>
  <si>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</si>
  <si>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</si>
  <si>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</si>
  <si>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</si>
  <si>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</si>
  <si>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</si>
  <si>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</si>
  <si>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</si>
  <si>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</si>
  <si>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</si>
  <si>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</si>
  <si>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</si>
  <si>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</si>
  <si>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</si>
  <si>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</si>
  <si>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</si>
  <si>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</si>
  <si>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</si>
  <si>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</si>
  <si>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</si>
  <si>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</si>
  <si>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</si>
  <si>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</si>
  <si>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</si>
  <si>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</si>
  <si>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</si>
  <si>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</si>
  <si>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</si>
  <si>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</si>
  <si>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</si>
  <si>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</si>
  <si>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</si>
  <si>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</si>
  <si>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</si>
  <si>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</si>
  <si>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</si>
  <si>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</si>
  <si>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</si>
  <si>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</si>
  <si>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</si>
  <si>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</si>
  <si>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</si>
  <si>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</si>
  <si>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</si>
  <si>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</si>
  <si>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</si>
  <si>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</si>
  <si>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</si>
  <si>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</si>
  <si>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</si>
  <si>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</si>
  <si>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</si>
  <si>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</si>
  <si>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</si>
  <si>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</si>
  <si>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</si>
  <si>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</si>
  <si>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</si>
  <si>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</si>
  <si>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</si>
  <si>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</si>
  <si>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</si>
  <si>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</si>
  <si>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</si>
  <si>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</si>
  <si>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</si>
  <si>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</si>
  <si>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</si>
  <si>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</si>
  <si>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</si>
  <si>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</si>
  <si>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</si>
  <si>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</si>
  <si>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</si>
  <si>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</si>
  <si>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</si>
  <si>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</si>
  <si>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</si>
  <si>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</si>
  <si>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</si>
  <si>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</si>
  <si>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</si>
  <si>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</si>
  <si>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</si>
  <si>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</si>
  <si>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</si>
  <si>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</si>
  <si>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</si>
  <si>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</si>
  <si>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</si>
  <si>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</si>
  <si>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</si>
  <si>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</si>
  <si>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</si>
  <si>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</si>
  <si>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</si>
  <si>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</si>
  <si>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</si>
  <si>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</si>
  <si>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</si>
  <si>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</si>
  <si>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</si>
  <si>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</si>
  <si>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</si>
  <si>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</si>
  <si>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</si>
  <si>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</si>
  <si>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</si>
  <si>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</si>
  <si>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</si>
  <si>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</si>
  <si>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</si>
  <si>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</si>
  <si>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</si>
  <si>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</si>
  <si>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</si>
  <si>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</si>
  <si>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</si>
  <si>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</si>
  <si>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</si>
  <si>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</si>
  <si>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</si>
  <si>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</si>
  <si>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</si>
  <si>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</si>
  <si>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</si>
  <si>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</si>
  <si>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</si>
  <si>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</si>
  <si>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</si>
  <si>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</si>
  <si>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</si>
  <si>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</si>
  <si>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</si>
  <si>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</si>
  <si>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</si>
  <si>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</si>
  <si>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</si>
  <si>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</si>
  <si>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</si>
  <si>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</si>
  <si>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</si>
  <si>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</si>
  <si>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</si>
  <si>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</si>
  <si>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</si>
  <si>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</si>
  <si>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</si>
  <si>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</si>
  <si>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</si>
  <si>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</si>
  <si>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</si>
  <si>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</si>
  <si>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</si>
  <si>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</si>
  <si>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</si>
  <si>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</si>
  <si>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</si>
  <si>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</si>
  <si>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</si>
  <si>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</si>
  <si>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</si>
  <si>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</si>
  <si>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</si>
  <si>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</si>
  <si>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</si>
  <si>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</si>
  <si>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</si>
  <si>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</si>
  <si>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</si>
  <si>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</si>
  <si>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</si>
  <si>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</si>
  <si>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</si>
  <si>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</si>
  <si>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</si>
  <si>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</si>
  <si>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</si>
  <si>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</si>
  <si>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</si>
  <si>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</si>
  <si>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</si>
  <si>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</si>
  <si>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</si>
  <si>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</si>
  <si>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</si>
  <si>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</si>
  <si>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</si>
  <si>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</si>
  <si>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</si>
  <si>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</si>
  <si>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</si>
  <si>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</si>
  <si>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</si>
  <si>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</si>
  <si>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</si>
  <si>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</si>
  <si>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</si>
  <si>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</si>
  <si>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</si>
  <si>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</si>
  <si>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</si>
  <si>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</si>
  <si>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</si>
  <si>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</si>
  <si>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</si>
  <si>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</si>
  <si>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</si>
  <si>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</si>
  <si>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</si>
  <si>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</si>
  <si>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</si>
  <si>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</si>
  <si>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</si>
  <si>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</si>
  <si>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</si>
  <si>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</si>
  <si>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</si>
  <si>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</si>
  <si>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</si>
  <si>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</si>
  <si>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</si>
  <si>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</si>
  <si>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</si>
  <si>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</si>
  <si>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</si>
  <si>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</si>
  <si>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</si>
  <si>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</si>
  <si>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</si>
  <si>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</si>
  <si>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</si>
  <si>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</si>
  <si>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</si>
  <si>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</si>
  <si>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</si>
  <si>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</si>
  <si>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</si>
  <si>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</si>
  <si>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</si>
  <si>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</si>
  <si>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</si>
  <si>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</si>
  <si>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</si>
  <si>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</si>
  <si>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</si>
  <si>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</si>
  <si>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</si>
  <si>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</si>
  <si>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</si>
  <si>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</si>
  <si>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</si>
  <si>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</si>
  <si>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</si>
  <si>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</si>
  <si>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</si>
  <si>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</si>
  <si>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</si>
  <si>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</si>
  <si>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</si>
  <si>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</si>
  <si>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</si>
  <si>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</si>
  <si>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</si>
  <si>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</si>
  <si>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</si>
  <si>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</si>
  <si>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</si>
  <si>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</si>
  <si>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</si>
  <si>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</si>
  <si>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</si>
  <si>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</si>
  <si>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</si>
  <si>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</si>
  <si>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</si>
  <si>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</si>
  <si>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</si>
  <si>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</si>
  <si>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</si>
  <si>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</si>
  <si>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</si>
  <si>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</si>
  <si>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</si>
  <si>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</si>
  <si>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</si>
  <si>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</si>
  <si>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</si>
  <si>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</si>
  <si>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</si>
  <si>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</si>
  <si>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</si>
  <si>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</si>
  <si>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</si>
  <si>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</si>
  <si>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</si>
  <si>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</si>
  <si>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</si>
  <si>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</si>
  <si>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</si>
  <si>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</si>
  <si>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</si>
  <si>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</si>
  <si>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</si>
  <si>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</si>
  <si>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</si>
  <si>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</si>
  <si>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</si>
  <si>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</si>
  <si>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</si>
  <si>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</si>
  <si>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</si>
  <si>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</si>
  <si>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</si>
  <si>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</si>
  <si>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</si>
  <si>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</si>
  <si>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</si>
  <si>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</si>
  <si>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</si>
  <si>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</si>
  <si>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</si>
  <si>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</si>
  <si>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</si>
  <si>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</si>
  <si>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</si>
  <si>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</si>
  <si>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</si>
  <si>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</si>
  <si>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</si>
  <si>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</si>
  <si>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</si>
  <si>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</si>
  <si>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</si>
  <si>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</si>
  <si>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</si>
  <si>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</si>
  <si>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</si>
  <si>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</si>
  <si>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</si>
  <si>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</si>
  <si>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</si>
  <si>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</si>
  <si>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</si>
  <si>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</si>
  <si>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</si>
  <si>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</si>
  <si>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</si>
  <si>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</si>
  <si>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</si>
  <si>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</si>
  <si>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</si>
  <si>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</si>
  <si>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</si>
  <si>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</si>
  <si>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</si>
  <si>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</si>
  <si>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</si>
  <si>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</si>
  <si>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</si>
  <si>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</si>
  <si>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</si>
  <si>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</si>
  <si>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</si>
  <si>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</si>
  <si>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</si>
  <si>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</si>
  <si>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</si>
  <si>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</si>
  <si>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</si>
  <si>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</si>
  <si>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</si>
  <si>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</si>
  <si>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</si>
  <si>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</si>
  <si>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</si>
  <si>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</si>
  <si>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</si>
  <si>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</si>
  <si>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</si>
  <si>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</si>
  <si>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</si>
  <si>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</si>
  <si>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</si>
  <si>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</si>
  <si>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</si>
  <si>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</si>
  <si>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</si>
  <si>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</si>
  <si>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</si>
  <si>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</si>
  <si>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</si>
  <si>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</si>
  <si>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</si>
  <si>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</si>
  <si>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</si>
  <si>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</si>
  <si>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</si>
  <si>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</si>
  <si>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</si>
  <si>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</si>
  <si>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</si>
  <si>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</si>
  <si>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</si>
  <si>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</si>
  <si>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</si>
  <si>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</si>
  <si>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</si>
  <si>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</si>
  <si>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</si>
  <si>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</si>
  <si>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</si>
  <si>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</si>
  <si>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</si>
  <si>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</si>
  <si>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</si>
  <si>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</si>
  <si>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</si>
  <si>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</si>
  <si>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</si>
  <si>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</si>
  <si>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</si>
  <si>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</si>
  <si>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</si>
  <si>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</si>
  <si>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</si>
  <si>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</si>
  <si>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</si>
  <si>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</si>
  <si>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</si>
  <si>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</si>
  <si>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</si>
  <si>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</si>
  <si>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</si>
  <si>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</si>
  <si>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</si>
  <si>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</si>
  <si>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</si>
  <si>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</si>
  <si>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</si>
  <si>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</si>
  <si>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</si>
  <si>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</si>
  <si>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</si>
  <si>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</si>
  <si>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</si>
  <si>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</si>
  <si>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</si>
  <si>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</si>
  <si>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</si>
  <si>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</si>
  <si>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</si>
  <si>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</si>
  <si>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</si>
  <si>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</si>
  <si>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</si>
  <si>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</si>
  <si>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</si>
  <si>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</si>
  <si>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</si>
  <si>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</si>
  <si>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</si>
  <si>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</si>
  <si>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</si>
  <si>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</si>
  <si>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</si>
  <si>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</si>
  <si>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</si>
  <si>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</si>
  <si>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</si>
  <si>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</si>
  <si>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</si>
  <si>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</si>
  <si>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</si>
  <si>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</si>
  <si>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</si>
  <si>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</si>
  <si>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</si>
  <si>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</si>
  <si>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</si>
  <si>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</si>
  <si>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</si>
  <si>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</si>
  <si>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</si>
  <si>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</si>
  <si>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</si>
  <si>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</si>
  <si>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</si>
  <si>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</si>
  <si>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</si>
  <si>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</si>
  <si>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</si>
  <si>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</si>
  <si>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</si>
  <si>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</si>
  <si>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</si>
  <si>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</si>
  <si>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</si>
  <si>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</si>
  <si>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</si>
  <si>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</si>
  <si>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</si>
  <si>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</si>
  <si>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</si>
  <si>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</si>
  <si>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</si>
  <si>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</si>
  <si>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</si>
  <si>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</si>
  <si>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</si>
  <si>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</si>
  <si>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</si>
  <si>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</si>
  <si>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</si>
  <si>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</si>
  <si>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</si>
  <si>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</si>
  <si>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</si>
  <si>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</si>
  <si>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</si>
  <si>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</si>
  <si>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</si>
  <si>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</si>
  <si>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</si>
  <si>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</si>
  <si>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</si>
  <si>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</si>
  <si>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</si>
  <si>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</si>
  <si>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</si>
  <si>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</si>
  <si>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</si>
  <si>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</si>
  <si>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</si>
  <si>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</si>
  <si>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</si>
  <si>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</si>
  <si>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</si>
  <si>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</si>
  <si>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</si>
  <si>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</si>
  <si>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</si>
  <si>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</si>
  <si>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</si>
  <si>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</si>
  <si>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</si>
  <si>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</si>
  <si>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</si>
  <si>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</si>
  <si>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</si>
  <si>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</si>
  <si>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</si>
  <si>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</si>
  <si>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</si>
  <si>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</si>
  <si>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</si>
  <si>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</si>
  <si>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</si>
  <si>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</si>
  <si>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</si>
  <si>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</si>
  <si>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</si>
  <si>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</si>
  <si>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</si>
  <si>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</si>
  <si>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</si>
  <si>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</si>
  <si>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</si>
  <si>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</si>
  <si>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</si>
  <si>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</si>
  <si>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</si>
  <si>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</si>
  <si>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</si>
  <si>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</si>
  <si>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</si>
  <si>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</si>
  <si>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</si>
  <si>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</si>
  <si>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</si>
  <si>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</si>
  <si>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</si>
  <si>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</si>
  <si>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</si>
  <si>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</si>
  <si>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</si>
  <si>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</si>
  <si>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</si>
  <si>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</si>
  <si>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</si>
  <si>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</si>
  <si>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</si>
  <si>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</si>
  <si>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</si>
  <si>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</si>
  <si>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</si>
  <si>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</si>
  <si>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</si>
  <si>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</si>
  <si>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</si>
  <si>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</si>
  <si>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</si>
  <si>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</si>
  <si>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</si>
  <si>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</si>
  <si>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</si>
  <si>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</si>
  <si>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</si>
  <si>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</si>
  <si>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</si>
  <si>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</si>
  <si>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</si>
  <si>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</si>
  <si>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</si>
  <si>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</si>
  <si>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</si>
  <si>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</si>
  <si>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</si>
  <si>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</si>
  <si>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</si>
  <si>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</si>
  <si>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</si>
  <si>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</si>
  <si>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</si>
  <si>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</si>
  <si>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</si>
  <si>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</si>
  <si>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</si>
  <si>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</si>
  <si>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</si>
  <si>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</si>
  <si>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</si>
  <si>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</si>
  <si>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</si>
  <si>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</si>
  <si>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</si>
  <si>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</si>
  <si>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</si>
  <si>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</si>
  <si>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</si>
  <si>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</si>
  <si>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</si>
  <si>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</si>
  <si>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</si>
  <si>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</si>
  <si>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</si>
  <si>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</si>
  <si>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</si>
  <si>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</si>
  <si>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</si>
  <si>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</si>
  <si>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</si>
  <si>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</si>
  <si>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</si>
  <si>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</si>
  <si>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</si>
  <si>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</si>
  <si>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</si>
  <si>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</si>
  <si>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</si>
  <si>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</si>
  <si>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</si>
  <si>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</si>
  <si>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</si>
  <si>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</si>
  <si>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</si>
  <si>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</si>
  <si>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</si>
  <si>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</si>
  <si>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</si>
  <si>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</si>
  <si>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</si>
  <si>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</si>
  <si>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</si>
  <si>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</si>
  <si>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</si>
  <si>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</si>
  <si>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</si>
  <si>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</si>
  <si>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</si>
  <si>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</si>
  <si>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</si>
  <si>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</si>
  <si>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</si>
  <si>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</si>
  <si>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</si>
  <si>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</si>
  <si>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</si>
  <si>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</si>
  <si>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</si>
  <si>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</si>
  <si>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</si>
  <si>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</si>
  <si>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</si>
  <si>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</si>
  <si>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</si>
  <si>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</si>
  <si>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</si>
  <si>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</si>
  <si>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</si>
  <si>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</si>
  <si>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</si>
  <si>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</si>
  <si>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</si>
  <si>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</si>
  <si>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</si>
  <si>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</si>
  <si>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</si>
  <si>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</si>
  <si>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</si>
  <si>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</si>
  <si>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</si>
  <si>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</si>
  <si>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</si>
  <si>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</si>
  <si>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</si>
  <si>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</si>
  <si>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</si>
  <si>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</si>
  <si>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</si>
  <si>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</si>
  <si>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</si>
  <si>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</si>
  <si>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</si>
  <si>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</si>
  <si>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</si>
  <si>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</si>
  <si>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</si>
  <si>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</si>
  <si>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</si>
  <si>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</si>
  <si>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</si>
  <si>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</si>
  <si>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</si>
  <si>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</si>
  <si>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</si>
  <si>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</si>
  <si>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</si>
  <si>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</si>
  <si>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</si>
  <si>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</si>
  <si>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</si>
  <si>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</si>
  <si>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</si>
  <si>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</si>
  <si>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</si>
  <si>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</si>
  <si>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</si>
  <si>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</si>
  <si>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</si>
  <si>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</si>
  <si>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</si>
  <si>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</si>
  <si>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</si>
  <si>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</si>
  <si>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</si>
  <si>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</si>
  <si>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</si>
  <si>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</si>
  <si>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</si>
  <si>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</si>
  <si>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</si>
  <si>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</si>
  <si>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</si>
  <si>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</si>
  <si>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</si>
  <si>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</si>
  <si>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</si>
  <si>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</si>
  <si>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</si>
  <si>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</si>
  <si>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</si>
  <si>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</si>
  <si>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</si>
  <si>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</si>
  <si>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</si>
  <si>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</si>
  <si>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</si>
  <si>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</si>
  <si>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</si>
  <si>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</si>
  <si>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</si>
  <si>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</si>
  <si>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</si>
  <si>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</si>
  <si>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</si>
  <si>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</si>
  <si>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</si>
  <si>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</si>
  <si>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</si>
  <si>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</si>
  <si>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</si>
  <si>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</si>
  <si>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</si>
  <si>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</si>
  <si>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</si>
  <si>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</si>
  <si>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</si>
  <si>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</si>
  <si>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</si>
  <si>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</si>
  <si>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</si>
  <si>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</si>
  <si>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</si>
  <si>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</si>
  <si>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</si>
  <si>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</si>
  <si>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</si>
  <si>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</si>
  <si>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</si>
  <si>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</si>
  <si>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</si>
  <si>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</si>
  <si>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</si>
  <si>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</si>
  <si>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</si>
  <si>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</si>
  <si>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</si>
  <si>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</si>
  <si>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</si>
  <si>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</si>
  <si>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</si>
  <si>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</si>
  <si>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</si>
  <si>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</si>
  <si>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</si>
  <si>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</si>
  <si>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</si>
  <si>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</si>
  <si>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</si>
  <si>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</si>
  <si>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</si>
  <si>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</si>
  <si>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</si>
  <si>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</si>
  <si>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</si>
  <si>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</si>
  <si>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</si>
  <si>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</si>
  <si>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</si>
  <si>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</si>
  <si>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</si>
  <si>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</si>
  <si>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</si>
  <si>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</si>
  <si>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</si>
  <si>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</si>
  <si>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</si>
  <si>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</si>
  <si>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</si>
  <si>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</si>
  <si>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</si>
  <si>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</si>
  <si>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</si>
  <si>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</si>
  <si>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</si>
  <si>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</si>
  <si>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</si>
  <si>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</si>
  <si>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</si>
  <si>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</si>
  <si>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</si>
  <si>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</si>
  <si>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</si>
  <si>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</si>
  <si>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</si>
  <si>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</si>
  <si>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</si>
  <si>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</si>
  <si>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</si>
  <si>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</si>
  <si>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</si>
  <si>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</si>
  <si>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</si>
  <si>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</si>
  <si>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</si>
  <si>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</si>
  <si>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</si>
  <si>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</si>
  <si>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</si>
  <si>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</si>
  <si>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</si>
  <si>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</si>
  <si>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</si>
  <si>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</si>
  <si>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</si>
  <si>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</si>
  <si>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</si>
  <si>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</si>
  <si>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</si>
  <si>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</si>
  <si>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</si>
  <si>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</si>
  <si>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</si>
  <si>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</si>
  <si>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</si>
  <si>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</si>
  <si>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</si>
  <si>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</si>
  <si>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</si>
  <si>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</si>
  <si>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</si>
  <si>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</si>
  <si>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</si>
  <si>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</si>
  <si>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</si>
  <si>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</si>
  <si>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</si>
  <si>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</si>
  <si>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</si>
  <si>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</si>
  <si>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</si>
  <si>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</si>
  <si>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</si>
  <si>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</si>
  <si>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</si>
  <si>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</si>
  <si>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</si>
  <si>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</si>
  <si>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</si>
  <si>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</si>
  <si>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</si>
  <si>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</si>
  <si>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</si>
  <si>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</si>
  <si>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</si>
  <si>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</si>
  <si>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</si>
  <si>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</si>
  <si>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</si>
  <si>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</si>
  <si>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</si>
  <si>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</si>
  <si>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</si>
  <si>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</si>
  <si>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</si>
  <si>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</si>
  <si>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</si>
  <si>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</si>
  <si>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</si>
  <si>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</si>
  <si>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</si>
  <si>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</si>
  <si>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</si>
  <si>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</si>
  <si>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</si>
  <si>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</si>
  <si>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</si>
  <si>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</si>
  <si>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</si>
  <si>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</si>
  <si>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</si>
  <si>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</si>
  <si>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</si>
  <si>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</si>
  <si>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</si>
  <si>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</si>
  <si>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</si>
  <si>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</si>
  <si>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</si>
  <si>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</si>
  <si>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</si>
  <si>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</si>
  <si>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</si>
  <si>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</si>
  <si>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</si>
  <si>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</si>
  <si>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</si>
  <si>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</si>
  <si>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</si>
  <si>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</si>
  <si>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</si>
  <si>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</si>
  <si>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</si>
  <si>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</si>
  <si>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</si>
  <si>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</si>
  <si>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</si>
  <si>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</si>
  <si>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</si>
  <si>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</si>
  <si>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</si>
  <si>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</si>
  <si>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</si>
  <si>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</si>
  <si>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</si>
  <si>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</si>
  <si>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</si>
  <si>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</si>
  <si>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</si>
  <si>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</si>
  <si>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</si>
  <si>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</si>
  <si>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</si>
  <si>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</si>
  <si>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</si>
  <si>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</si>
  <si>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</si>
  <si>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</si>
  <si>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</si>
  <si>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</si>
  <si>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</si>
  <si>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</si>
  <si>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</si>
  <si>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</si>
  <si>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</si>
  <si>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</si>
  <si>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</si>
  <si>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</si>
  <si>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</si>
  <si>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</si>
  <si>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</si>
  <si>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</si>
  <si>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</si>
  <si>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</si>
  <si>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</si>
  <si>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</si>
  <si>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</si>
  <si>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</si>
  <si>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</si>
  <si>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</si>
  <si>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</si>
  <si>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</si>
  <si>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</si>
  <si>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</si>
  <si>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</si>
  <si>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</si>
  <si>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</si>
  <si>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</si>
  <si>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</si>
  <si>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</si>
  <si>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</si>
  <si>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</si>
  <si>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</si>
  <si>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</si>
  <si>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</si>
  <si>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</si>
  <si>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</si>
  <si>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</si>
  <si>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</si>
  <si>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</si>
  <si>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</si>
  <si>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</si>
  <si>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</si>
  <si>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</si>
  <si>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</si>
  <si>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</si>
  <si>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</si>
  <si>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</si>
  <si>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</si>
  <si>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</si>
  <si>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</si>
  <si>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</si>
  <si>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</si>
  <si>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</si>
  <si>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</si>
  <si>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</si>
  <si>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</si>
  <si>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</si>
  <si>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</si>
  <si>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</si>
  <si>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</si>
  <si>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</si>
  <si>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</si>
  <si>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</si>
  <si>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</si>
  <si>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</si>
  <si>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</si>
  <si>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</si>
  <si>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</si>
  <si>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</si>
  <si>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</si>
  <si>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</si>
  <si>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</si>
  <si>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</si>
  <si>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</si>
  <si>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</si>
  <si>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</si>
  <si>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</si>
  <si>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</si>
  <si>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</si>
  <si>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</si>
  <si>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</si>
  <si>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</si>
  <si>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</si>
  <si>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</si>
  <si>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</si>
  <si>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</si>
  <si>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</si>
  <si>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</si>
  <si>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</si>
  <si>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</si>
  <si>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</si>
  <si>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</si>
  <si>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</si>
  <si>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</si>
  <si>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</si>
  <si>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</si>
  <si>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</si>
  <si>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</si>
  <si>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</si>
  <si>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</si>
  <si>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</si>
  <si>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</si>
  <si>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</si>
  <si>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</si>
  <si>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</si>
  <si>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</si>
  <si>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</si>
  <si>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</si>
  <si>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</si>
  <si>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</si>
  <si>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</si>
  <si>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</si>
  <si>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</si>
  <si>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</si>
  <si>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</si>
  <si>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</si>
  <si>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</si>
  <si>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</si>
  <si>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</si>
  <si>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</si>
  <si>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</si>
  <si>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</si>
  <si>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</si>
  <si>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</si>
  <si>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</si>
  <si>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</si>
  <si>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</si>
  <si>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</si>
  <si>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</si>
  <si>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</si>
  <si>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</si>
  <si>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</si>
  <si>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</si>
  <si>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</si>
  <si>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</si>
  <si>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</si>
  <si>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</si>
  <si>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</si>
  <si>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</si>
  <si>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</si>
  <si>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</si>
  <si>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</si>
  <si>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</si>
  <si>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</si>
  <si>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</si>
  <si>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</si>
  <si>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</si>
  <si>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</si>
  <si>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</si>
  <si>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</si>
  <si>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</si>
  <si>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</si>
  <si>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</si>
  <si>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</si>
  <si>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</si>
  <si>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</si>
  <si>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</si>
  <si>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</si>
  <si>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</si>
  <si>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</si>
  <si>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</si>
  <si>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</si>
  <si>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</si>
  <si>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</si>
  <si>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</si>
  <si>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</si>
  <si>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</si>
  <si>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</si>
  <si>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</si>
  <si>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</si>
  <si>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</si>
  <si>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</si>
  <si>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</si>
  <si>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</si>
  <si>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</si>
  <si>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</si>
  <si>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</si>
  <si>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</si>
  <si>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</si>
  <si>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</si>
  <si>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</si>
  <si>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</si>
  <si>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</si>
  <si>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</si>
  <si>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</si>
  <si>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</si>
  <si>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</si>
  <si>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</si>
  <si>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</si>
  <si>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</si>
  <si>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</si>
  <si>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</si>
  <si>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</si>
  <si>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</si>
  <si>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</si>
  <si>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</si>
  <si>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</si>
  <si>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</si>
  <si>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</si>
  <si>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</si>
  <si>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</si>
  <si>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</si>
  <si>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</si>
  <si>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</si>
  <si>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</si>
  <si>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</si>
  <si>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</si>
  <si>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</si>
  <si>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</si>
  <si>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</si>
  <si>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</si>
  <si>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</si>
  <si>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</si>
  <si>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</si>
  <si>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</si>
  <si>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</si>
  <si>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</si>
  <si>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</si>
  <si>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</si>
  <si>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</si>
  <si>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</si>
  <si>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</si>
  <si>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</si>
  <si>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</si>
  <si>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</si>
  <si>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</si>
  <si>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</si>
  <si>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</si>
  <si>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</si>
  <si>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</si>
  <si>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</si>
  <si>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</si>
  <si>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</si>
  <si>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</si>
  <si>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</si>
  <si>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</si>
  <si>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</si>
  <si>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</si>
  <si>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</si>
  <si>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</si>
  <si>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</si>
  <si>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</si>
  <si>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</si>
  <si>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</si>
  <si>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</si>
  <si>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</si>
  <si>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</si>
  <si>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</si>
  <si>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</si>
  <si>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</si>
  <si>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</si>
  <si>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</si>
  <si>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</si>
  <si>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</si>
  <si>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</si>
  <si>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</si>
  <si>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</si>
  <si>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</si>
  <si>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</si>
  <si>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</si>
  <si>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</si>
  <si>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</si>
  <si>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</si>
  <si>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</si>
  <si>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</si>
  <si>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</si>
  <si>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</si>
  <si>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</si>
  <si>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</si>
  <si>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</si>
  <si>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</si>
  <si>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</si>
  <si>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</si>
  <si>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</si>
  <si>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</si>
  <si>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</si>
  <si>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</si>
  <si>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</si>
  <si>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</si>
  <si>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</si>
  <si>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</si>
  <si>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</si>
  <si>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</si>
  <si>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</si>
  <si>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</si>
  <si>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</si>
  <si>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</si>
  <si>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</si>
  <si>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</si>
  <si>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</si>
  <si>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</si>
  <si>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</si>
  <si>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</si>
  <si>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</si>
  <si>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</si>
  <si>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</si>
  <si>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</si>
  <si>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</si>
  <si>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</si>
  <si>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</si>
  <si>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</si>
  <si>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</si>
  <si>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</si>
  <si>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</si>
  <si>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</si>
  <si>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</si>
  <si>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</si>
  <si>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</si>
  <si>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</si>
  <si>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</si>
  <si>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</si>
  <si>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</si>
  <si>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</si>
  <si>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</si>
  <si>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</si>
  <si>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</si>
  <si>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</si>
  <si>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</si>
  <si>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</si>
  <si>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</si>
  <si>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</si>
  <si>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</si>
  <si>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</si>
  <si>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</si>
  <si>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</si>
  <si>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</si>
  <si>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</si>
  <si>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</si>
  <si>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</si>
  <si>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</si>
  <si>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</si>
  <si>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</si>
  <si>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</si>
  <si>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</si>
  <si>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</si>
  <si>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</si>
  <si>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</si>
  <si>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</si>
  <si>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</si>
  <si>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</si>
  <si>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</si>
  <si>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</si>
  <si>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</si>
  <si>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</si>
  <si>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</si>
  <si>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</si>
  <si>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</si>
  <si>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</si>
  <si>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</si>
  <si>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</si>
  <si>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</si>
  <si>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</si>
  <si>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</si>
  <si>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</si>
  <si>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</si>
  <si>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</si>
  <si>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</si>
  <si>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</si>
  <si>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</si>
  <si>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</si>
  <si>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</si>
  <si>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</si>
  <si>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</si>
  <si>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</si>
  <si>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</si>
  <si>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</si>
  <si>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</si>
  <si>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</si>
  <si>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</si>
  <si>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</si>
  <si>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</si>
  <si>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</si>
  <si>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</si>
  <si>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</si>
  <si>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</si>
  <si>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</si>
  <si>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</si>
  <si>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</si>
  <si>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</si>
  <si>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</si>
  <si>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</si>
  <si>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</si>
  <si>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</si>
  <si>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</si>
  <si>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</si>
  <si>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</si>
  <si>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</si>
  <si>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</si>
  <si>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</si>
  <si>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</si>
  <si>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</si>
  <si>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</si>
  <si>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</si>
  <si>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</si>
  <si>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</si>
  <si>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</si>
  <si>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</si>
  <si>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</si>
  <si>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</si>
  <si>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</si>
  <si>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</si>
  <si>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</si>
  <si>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</si>
  <si>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</si>
  <si>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</si>
  <si>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</si>
  <si>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</si>
  <si>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</si>
  <si>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</si>
  <si>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</si>
  <si>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</si>
  <si>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</si>
  <si>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</si>
  <si>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</si>
  <si>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</si>
  <si>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</si>
  <si>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</si>
  <si>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</si>
  <si>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</si>
  <si>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</si>
  <si>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</si>
  <si>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</si>
  <si>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</si>
  <si>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</si>
  <si>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</si>
  <si>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</si>
  <si>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</si>
  <si>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</si>
  <si>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</si>
  <si>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</si>
  <si>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</si>
  <si>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</si>
  <si>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</si>
  <si>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</si>
  <si>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</si>
  <si>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</si>
  <si>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</si>
  <si>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</si>
  <si>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</si>
  <si>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</si>
  <si>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</si>
  <si>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</si>
  <si>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</si>
  <si>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</si>
  <si>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</si>
  <si>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</si>
  <si>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</si>
  <si>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</si>
  <si>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</si>
  <si>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</si>
  <si>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</si>
  <si>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</si>
  <si>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</si>
  <si>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</si>
  <si>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</si>
  <si>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</si>
  <si>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</si>
  <si>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</si>
  <si>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</si>
  <si>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</si>
  <si>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</si>
  <si>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</si>
  <si>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</si>
  <si>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</si>
  <si>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</si>
  <si>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</si>
  <si>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</si>
  <si>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</si>
  <si>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</si>
  <si>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</si>
  <si>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</si>
  <si>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</si>
  <si>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</si>
  <si>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</si>
  <si>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</si>
  <si>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</si>
  <si>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</si>
  <si>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</si>
  <si>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</si>
  <si>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</si>
  <si>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</si>
  <si>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</si>
  <si>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</si>
  <si>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</si>
  <si>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</si>
  <si>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</si>
  <si>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</si>
  <si>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</si>
  <si>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</si>
  <si>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</si>
  <si>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</si>
  <si>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</si>
  <si>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</si>
  <si>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</si>
  <si>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</si>
  <si>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</si>
  <si>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</si>
  <si>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</si>
  <si>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</si>
  <si>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</si>
  <si>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</si>
  <si>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</si>
  <si>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</si>
  <si>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</si>
  <si>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</si>
  <si>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</si>
  <si>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</si>
  <si>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</si>
  <si>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</si>
  <si>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</si>
  <si>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</si>
  <si>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</si>
  <si>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</si>
  <si>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</si>
  <si>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</si>
  <si>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</si>
  <si>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</si>
  <si>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</si>
  <si>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</si>
  <si>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</si>
  <si>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</si>
  <si>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</si>
  <si>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</si>
  <si>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</si>
  <si>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</si>
  <si>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</si>
  <si>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</si>
  <si>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</si>
  <si>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</si>
  <si>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</si>
  <si>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</si>
  <si>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</si>
  <si>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</si>
  <si>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</si>
  <si>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</si>
  <si>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</si>
  <si>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</si>
  <si>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</si>
  <si>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</si>
  <si>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</si>
  <si>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</si>
  <si>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</si>
  <si>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</si>
  <si>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</si>
  <si>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</si>
  <si>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</si>
  <si>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</si>
  <si>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</si>
  <si>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</si>
  <si>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</si>
  <si>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</si>
  <si>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</si>
  <si>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</si>
  <si>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</si>
  <si>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</si>
  <si>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</si>
  <si>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</si>
  <si>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</si>
  <si>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</si>
  <si>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</si>
  <si>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</si>
  <si>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</si>
  <si>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</si>
  <si>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</si>
  <si>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</si>
  <si>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</si>
  <si>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</si>
  <si>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</si>
  <si>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</si>
  <si>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</si>
  <si>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</si>
  <si>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</si>
  <si>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</si>
  <si>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</si>
  <si>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</si>
  <si>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</si>
  <si>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</si>
  <si>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</si>
  <si>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</si>
  <si>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</si>
  <si>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</si>
  <si>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</si>
  <si>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</si>
  <si>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</si>
  <si>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</si>
  <si>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</si>
  <si>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</si>
  <si>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</si>
  <si>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</si>
  <si>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</si>
  <si>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</si>
  <si>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</si>
  <si>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</si>
  <si>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</si>
  <si>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</si>
  <si>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</si>
  <si>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</si>
  <si>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</si>
  <si>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</si>
  <si>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</si>
  <si>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</si>
  <si>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</si>
  <si>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</si>
  <si>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</si>
  <si>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</si>
  <si>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</si>
  <si>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</si>
  <si>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</si>
  <si>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</si>
  <si>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</si>
  <si>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</si>
  <si>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</si>
  <si>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</si>
  <si>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</si>
  <si>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</si>
  <si>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</si>
  <si>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</si>
  <si>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</si>
  <si>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</si>
  <si>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</si>
  <si>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</si>
  <si>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</si>
  <si>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</si>
  <si>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</si>
  <si>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</si>
  <si>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</si>
  <si>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</si>
  <si>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</si>
  <si>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</si>
  <si>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</si>
  <si>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</si>
  <si>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</si>
  <si>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</si>
  <si>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</si>
  <si>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</si>
  <si>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</si>
  <si>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</si>
  <si>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</si>
  <si>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</si>
  <si>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</si>
  <si>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</si>
  <si>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</si>
  <si>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</si>
  <si>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</si>
  <si>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</si>
  <si>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</si>
  <si>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</si>
  <si>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</si>
  <si>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</si>
  <si>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</si>
  <si>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</si>
  <si>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</si>
  <si>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</si>
  <si>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</si>
  <si>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</si>
  <si>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</si>
  <si>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</si>
  <si>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</si>
  <si>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</si>
  <si>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</si>
  <si>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</si>
  <si>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</si>
  <si>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</si>
  <si>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</si>
  <si>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</si>
  <si>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</si>
  <si>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</si>
  <si>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</si>
  <si>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</si>
  <si>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</si>
  <si>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</si>
  <si>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</si>
  <si>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</si>
  <si>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</si>
  <si>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</si>
  <si>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</si>
  <si>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</si>
  <si>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</si>
  <si>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</si>
  <si>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</si>
  <si>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</si>
  <si>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</si>
  <si>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</si>
  <si>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</si>
  <si>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</si>
  <si>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</si>
  <si>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</si>
  <si>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</si>
  <si>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</si>
  <si>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</si>
  <si>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</si>
  <si>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</si>
  <si>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</si>
  <si>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</si>
  <si>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</si>
  <si>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</si>
  <si>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</si>
  <si>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</si>
  <si>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</si>
  <si>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</si>
  <si>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</si>
  <si>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</si>
  <si>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</si>
  <si>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</si>
  <si>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</si>
  <si>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</si>
  <si>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</si>
  <si>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</si>
  <si>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</si>
  <si>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</si>
  <si>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</si>
  <si>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</si>
  <si>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</si>
  <si>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</si>
  <si>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</si>
  <si>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</si>
  <si>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</si>
  <si>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</si>
  <si>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</si>
  <si>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</si>
  <si>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</si>
  <si>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</si>
  <si>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</si>
  <si>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</si>
  <si>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</si>
  <si>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</si>
  <si>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</si>
  <si>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</si>
  <si>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</si>
  <si>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</si>
  <si>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</si>
  <si>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</si>
  <si>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</si>
  <si>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</si>
  <si>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</si>
  <si>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</si>
  <si>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</si>
  <si>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</si>
  <si>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</si>
  <si>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</si>
  <si>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</si>
  <si>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</si>
  <si>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</si>
  <si>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</si>
  <si>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</si>
  <si>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</si>
  <si>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</si>
  <si>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</si>
  <si>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</si>
  <si>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</si>
  <si>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</si>
  <si>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</si>
  <si>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</si>
  <si>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</si>
  <si>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</si>
  <si>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</si>
  <si>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</si>
  <si>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</si>
  <si>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</si>
  <si>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</si>
  <si>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</si>
  <si>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</si>
  <si>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</si>
  <si>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</si>
  <si>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</si>
  <si>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</si>
  <si>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</si>
  <si>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</si>
  <si>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</si>
  <si>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</si>
  <si>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</si>
  <si>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</si>
  <si>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</si>
  <si>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</si>
  <si>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</si>
  <si>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</si>
  <si>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</si>
  <si>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</si>
  <si>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</si>
  <si>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</si>
  <si>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</si>
  <si>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</si>
  <si>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</si>
  <si>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</si>
  <si>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</si>
  <si>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</si>
  <si>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</si>
  <si>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</si>
  <si>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</si>
  <si>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</si>
  <si>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</si>
  <si>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</si>
  <si>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</si>
  <si>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</si>
  <si>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</si>
  <si>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</si>
  <si>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</si>
  <si>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</si>
  <si>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</si>
  <si>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</si>
  <si>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</si>
  <si>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</si>
  <si>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</si>
  <si>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</si>
  <si>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</si>
  <si>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</si>
  <si>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</si>
  <si>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</si>
  <si>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</si>
  <si>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</si>
  <si>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</si>
  <si>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</si>
  <si>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</si>
  <si>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</si>
  <si>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</si>
  <si>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</si>
  <si>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</si>
  <si>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</si>
  <si>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</si>
  <si>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</si>
  <si>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</si>
  <si>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</si>
  <si>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</si>
  <si>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</si>
  <si>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</si>
  <si>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</si>
  <si>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</si>
  <si>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</si>
  <si>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</si>
  <si>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</si>
  <si>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</si>
  <si>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</si>
  <si>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</si>
  <si>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</si>
  <si>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</si>
  <si>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</si>
  <si>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</si>
  <si>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</si>
  <si>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</si>
  <si>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</si>
  <si>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</si>
  <si>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</si>
  <si>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</si>
  <si>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</si>
  <si>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</si>
  <si>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</si>
  <si>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</si>
  <si>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</si>
  <si>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</si>
  <si>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</si>
  <si>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</si>
  <si>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</si>
  <si>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</si>
  <si>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</si>
  <si>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</si>
  <si>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</si>
  <si>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</si>
  <si>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</si>
  <si>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</si>
  <si>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</si>
  <si>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</si>
  <si>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</si>
  <si>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</si>
  <si>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</si>
  <si>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</si>
  <si>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</si>
  <si>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</si>
  <si>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</si>
  <si>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</si>
  <si>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</si>
  <si>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</si>
  <si>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</si>
  <si>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</si>
  <si>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</si>
  <si>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</si>
  <si>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</si>
  <si>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</si>
  <si>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</si>
  <si>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</si>
  <si>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</si>
  <si>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</si>
  <si>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</si>
  <si>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</si>
  <si>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</si>
  <si>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</si>
  <si>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</si>
  <si>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</si>
  <si>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</si>
  <si>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</si>
  <si>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</si>
  <si>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</si>
  <si>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</si>
  <si>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</si>
  <si>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</si>
  <si>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</si>
  <si>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</si>
  <si>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</si>
  <si>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</si>
  <si>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</si>
  <si>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</si>
  <si>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</si>
  <si>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</si>
  <si>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</si>
  <si>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</si>
  <si>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</si>
  <si>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</si>
  <si>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</si>
  <si>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</si>
  <si>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</si>
  <si>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</si>
  <si>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</si>
  <si>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</si>
  <si>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</si>
  <si>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</si>
  <si>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</si>
  <si>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</si>
  <si>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</si>
  <si>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</si>
  <si>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</si>
  <si>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</si>
  <si>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</si>
  <si>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</si>
  <si>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</si>
  <si>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</si>
  <si>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</si>
  <si>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</si>
  <si>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</si>
  <si>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</si>
  <si>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</si>
  <si>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</si>
  <si>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</si>
  <si>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</si>
  <si>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</si>
  <si>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</si>
  <si>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</si>
  <si>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</si>
  <si>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</si>
  <si>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</si>
  <si>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</si>
  <si>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</si>
  <si>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</si>
  <si>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</si>
  <si>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</si>
  <si>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</si>
  <si>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</si>
  <si>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</si>
  <si>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</si>
  <si>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</si>
  <si>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</si>
  <si>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</si>
  <si>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</si>
  <si>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</si>
  <si>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</si>
  <si>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</si>
  <si>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</si>
  <si>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</si>
  <si>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</si>
  <si>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</si>
  <si>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</si>
  <si>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</si>
  <si>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</si>
  <si>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</si>
  <si>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</si>
  <si>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</si>
  <si>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</si>
  <si>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</si>
  <si>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</si>
  <si>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</si>
  <si>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</si>
  <si>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</si>
  <si>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</si>
  <si>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</si>
  <si>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</si>
  <si>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</si>
  <si>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</si>
  <si>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</si>
  <si>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</si>
  <si>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</si>
  <si>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</si>
  <si>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</si>
  <si>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</si>
  <si>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</si>
  <si>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</si>
  <si>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</si>
  <si>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</si>
  <si>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</si>
  <si>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</si>
  <si>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</si>
  <si>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</si>
  <si>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</si>
  <si>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</si>
  <si>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</si>
  <si>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</si>
  <si>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</si>
  <si>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</si>
  <si>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</si>
  <si>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</si>
  <si>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</si>
  <si>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</si>
  <si>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</si>
  <si>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</si>
  <si>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</si>
  <si>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</si>
  <si>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</si>
  <si>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</si>
  <si>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</si>
  <si>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</si>
  <si>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</si>
  <si>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</si>
  <si>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</si>
  <si>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</si>
  <si>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</si>
  <si>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</si>
  <si>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</si>
  <si>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</si>
  <si>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</si>
  <si>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</si>
  <si>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</si>
  <si>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</si>
  <si>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</si>
  <si>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</si>
  <si>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</si>
  <si>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</si>
  <si>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</si>
  <si>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</si>
  <si>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</si>
  <si>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</si>
  <si>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</si>
  <si>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</si>
  <si>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</si>
  <si>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</si>
  <si>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</si>
  <si>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</si>
  <si>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</si>
  <si>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</si>
  <si>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</si>
  <si>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</si>
  <si>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</si>
  <si>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</si>
  <si>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</si>
  <si>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</si>
  <si>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</si>
  <si>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</si>
  <si>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</si>
  <si>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</si>
  <si>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</si>
  <si>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</si>
  <si>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</si>
  <si>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</si>
  <si>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</si>
  <si>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</si>
  <si>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</si>
  <si>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</si>
  <si>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</si>
  <si>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</si>
  <si>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</si>
  <si>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</si>
  <si>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</si>
  <si>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</si>
  <si>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</si>
  <si>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</si>
  <si>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</si>
  <si>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</si>
  <si>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</si>
  <si>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</si>
  <si>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</si>
  <si>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</si>
  <si>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</si>
  <si>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</si>
  <si>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</si>
  <si>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</si>
  <si>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</si>
  <si>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</si>
  <si>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</si>
  <si>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</si>
  <si>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</si>
  <si>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</si>
  <si>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</si>
  <si>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</si>
  <si>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</si>
  <si>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</si>
  <si>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</si>
  <si>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</si>
  <si>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</si>
  <si>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</si>
  <si>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</si>
  <si>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</si>
  <si>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</si>
  <si>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</si>
  <si>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</si>
  <si>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</si>
  <si>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</si>
  <si>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</si>
  <si>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</si>
  <si>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</si>
  <si>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</si>
  <si>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</si>
  <si>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</si>
  <si>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</si>
  <si>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</si>
  <si>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</si>
  <si>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</si>
  <si>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</si>
  <si>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</si>
  <si>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</si>
  <si>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</si>
  <si>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</si>
  <si>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</si>
  <si>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</si>
  <si>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</si>
  <si>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</si>
  <si>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</si>
  <si>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</si>
  <si>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</si>
  <si>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</si>
  <si>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</si>
  <si>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</si>
  <si>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</si>
  <si>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</si>
  <si>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</si>
  <si>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</si>
  <si>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</si>
  <si>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</si>
  <si>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</si>
  <si>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</si>
  <si>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</si>
  <si>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</si>
  <si>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</si>
  <si>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</si>
  <si>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</si>
  <si>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</si>
  <si>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</si>
  <si>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</si>
  <si>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</si>
  <si>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</si>
  <si>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</si>
  <si>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</si>
  <si>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</si>
  <si>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</si>
  <si>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</si>
  <si>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</si>
  <si>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</si>
  <si>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</si>
  <si>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</si>
  <si>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</si>
  <si>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</si>
  <si>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</si>
  <si>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</si>
  <si>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</si>
  <si>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</si>
  <si>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</si>
  <si>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</si>
  <si>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</si>
  <si>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</si>
  <si>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</si>
  <si>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</si>
  <si>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</si>
  <si>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</si>
  <si>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</si>
  <si>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</si>
  <si>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</si>
  <si>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</si>
  <si>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</si>
  <si>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</si>
  <si>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</si>
  <si>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</si>
  <si>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</si>
  <si>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</si>
  <si>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</si>
  <si>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</si>
  <si>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</si>
  <si>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</si>
  <si>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</si>
  <si>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</si>
  <si>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</si>
  <si>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</si>
  <si>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</si>
  <si>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</si>
  <si>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</si>
  <si>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</si>
  <si>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</si>
  <si>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</si>
  <si>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</si>
  <si>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</si>
  <si>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</si>
  <si>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</si>
  <si>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</si>
  <si>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</si>
  <si>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</si>
  <si>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</si>
  <si>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</si>
  <si>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</si>
  <si>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</si>
  <si>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</si>
  <si>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</si>
  <si>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</si>
  <si>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</si>
  <si>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</si>
  <si>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</si>
  <si>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</si>
  <si>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</si>
  <si>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</si>
  <si>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</si>
  <si>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</si>
  <si>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</si>
  <si>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</si>
  <si>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</si>
  <si>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</si>
  <si>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</si>
  <si>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</si>
  <si>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</si>
  <si>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</si>
  <si>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</si>
  <si>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</si>
  <si>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</si>
  <si>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</si>
  <si>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</si>
  <si>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</si>
  <si>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</si>
  <si>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</si>
  <si>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</si>
  <si>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</si>
  <si>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</si>
  <si>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</si>
  <si>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</si>
  <si>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</si>
  <si>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</si>
  <si>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</si>
  <si>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</si>
  <si>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</si>
  <si>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</si>
  <si>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</si>
  <si>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</si>
  <si>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</si>
  <si>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</si>
  <si>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</si>
  <si>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</si>
  <si>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</si>
  <si>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</si>
  <si>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</si>
  <si>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</si>
  <si>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</si>
  <si>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</si>
  <si>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</si>
  <si>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</si>
  <si>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</si>
  <si>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</si>
  <si>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</si>
  <si>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</si>
  <si>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</si>
  <si>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</si>
  <si>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</si>
  <si>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</si>
  <si>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</si>
  <si>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</si>
  <si>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</si>
  <si>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</si>
  <si>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</si>
  <si>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</si>
  <si>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</si>
  <si>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</si>
  <si>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</si>
  <si>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</si>
  <si>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</si>
  <si>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</si>
  <si>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</si>
  <si>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</si>
  <si>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</si>
  <si>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</si>
  <si>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</si>
  <si>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</si>
  <si>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</si>
  <si>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</si>
  <si>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</si>
  <si>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</si>
  <si>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</si>
  <si>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</si>
  <si>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</si>
  <si>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</si>
  <si>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</si>
  <si>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</si>
  <si>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</si>
  <si>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</si>
  <si>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</si>
  <si>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</si>
  <si>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</si>
  <si>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</si>
  <si>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</si>
  <si>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</si>
  <si>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</si>
  <si>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</si>
  <si>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</si>
  <si>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</si>
  <si>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</si>
  <si>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</si>
  <si>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</si>
  <si>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</si>
  <si>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</si>
  <si>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</si>
  <si>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</si>
  <si>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</si>
  <si>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</si>
  <si>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</si>
  <si>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</si>
  <si>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</si>
  <si>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</si>
  <si>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</si>
  <si>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</si>
  <si>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</si>
  <si>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</si>
  <si>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</si>
  <si>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</si>
  <si>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</si>
  <si>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</si>
  <si>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</si>
  <si>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</si>
  <si>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</si>
  <si>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</si>
  <si>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</si>
  <si>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</si>
  <si>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</si>
  <si>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</si>
  <si>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</si>
  <si>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</si>
  <si>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</si>
  <si>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</si>
  <si>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</si>
  <si>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</si>
  <si>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</si>
  <si>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</si>
  <si>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</si>
  <si>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</si>
  <si>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</si>
  <si>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</si>
  <si>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</si>
  <si>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</si>
  <si>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</si>
  <si>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</si>
  <si>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</si>
  <si>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</si>
  <si>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</si>
  <si>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</si>
  <si>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</si>
  <si>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</si>
  <si>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</si>
  <si>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</si>
  <si>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</si>
  <si>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</si>
  <si>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</si>
  <si>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</si>
  <si>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</si>
  <si>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</si>
  <si>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</si>
  <si>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</si>
  <si>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</si>
  <si>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</si>
  <si>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</si>
  <si>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</si>
  <si>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</si>
  <si>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</si>
  <si>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</si>
  <si>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</si>
  <si>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</si>
  <si>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</si>
  <si>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</si>
  <si>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</si>
  <si>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</si>
  <si>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</si>
  <si>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</si>
  <si>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</si>
  <si>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</si>
  <si>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</si>
  <si>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</si>
  <si>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</si>
  <si>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</si>
  <si>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</si>
  <si>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</si>
  <si>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</si>
  <si>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</si>
  <si>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</si>
  <si>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</si>
  <si>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</si>
  <si>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</si>
  <si>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</si>
  <si>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</si>
  <si>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</si>
  <si>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</si>
  <si>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</si>
  <si>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</si>
  <si>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</si>
  <si>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</si>
  <si>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</si>
  <si>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</si>
  <si>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</si>
  <si>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</si>
  <si>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</si>
  <si>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</si>
  <si>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</si>
  <si>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</si>
  <si>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</si>
  <si>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</si>
  <si>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</si>
  <si>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</si>
  <si>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</si>
  <si>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</si>
  <si>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</si>
  <si>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</si>
  <si>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</si>
  <si>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</si>
  <si>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</si>
  <si>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</si>
  <si>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</si>
  <si>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</si>
  <si>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</si>
  <si>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</si>
  <si>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</si>
  <si>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</si>
  <si>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</si>
  <si>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</si>
  <si>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</si>
  <si>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</si>
  <si>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</si>
  <si>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</si>
  <si>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</si>
  <si>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</si>
  <si>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</si>
  <si>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</si>
  <si>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</si>
  <si>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</si>
  <si>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</si>
  <si>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</si>
  <si>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</si>
  <si>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</si>
  <si>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</si>
  <si>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</si>
  <si>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</si>
  <si>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</si>
  <si>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</si>
  <si>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</si>
  <si>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</si>
  <si>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</si>
  <si>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</si>
  <si>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</si>
  <si>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</si>
  <si>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</si>
  <si>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</si>
  <si>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</si>
  <si>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</si>
  <si>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</si>
  <si>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</si>
  <si>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</si>
  <si>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</si>
  <si>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</si>
  <si>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</si>
  <si>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</si>
  <si>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</si>
  <si>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</si>
  <si>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</si>
  <si>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</si>
  <si>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</si>
  <si>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</si>
  <si>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</si>
  <si>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</si>
  <si>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</si>
  <si>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</si>
  <si>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</si>
  <si>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</si>
  <si>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</si>
  <si>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</si>
  <si>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</si>
  <si>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</si>
  <si>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</si>
  <si>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</si>
  <si>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</si>
  <si>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</si>
  <si>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</si>
  <si>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</si>
  <si>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</si>
  <si>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</si>
  <si>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</si>
  <si>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</si>
  <si>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</si>
  <si>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</si>
  <si>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</si>
  <si>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</si>
  <si>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</si>
  <si>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</si>
  <si>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</si>
  <si>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</si>
  <si>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</si>
  <si>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</si>
  <si>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</si>
  <si>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</si>
  <si>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</si>
  <si>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</si>
  <si>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</si>
  <si>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</si>
  <si>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</si>
  <si>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</si>
  <si>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</si>
  <si>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</si>
  <si>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</si>
  <si>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</si>
  <si>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</si>
  <si>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</si>
  <si>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</si>
  <si>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</si>
  <si>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</si>
  <si>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</si>
  <si>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</si>
  <si>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</si>
  <si>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</si>
  <si>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</si>
  <si>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</si>
  <si>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</si>
  <si>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</si>
  <si>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</si>
  <si>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</si>
  <si>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</si>
  <si>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</si>
  <si>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</si>
  <si>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</si>
  <si>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</si>
  <si>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</si>
  <si>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</si>
  <si>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</si>
  <si>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</si>
  <si>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</si>
  <si>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</si>
  <si>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</si>
  <si>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</si>
  <si>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</si>
  <si>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</si>
  <si>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</si>
  <si>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</si>
  <si>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</si>
  <si>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</si>
  <si>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</si>
  <si>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</si>
  <si>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</si>
  <si>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</si>
  <si>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</si>
  <si>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</si>
  <si>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</si>
  <si>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</si>
  <si>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</si>
  <si>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</si>
  <si>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</si>
  <si>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</si>
  <si>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</si>
  <si>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</si>
  <si>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</si>
  <si>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</si>
  <si>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</si>
  <si>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</si>
  <si>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</si>
  <si>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</si>
  <si>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</si>
  <si>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</si>
  <si>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</si>
  <si>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</si>
  <si>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</si>
  <si>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</si>
  <si>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</si>
  <si>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</si>
  <si>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</si>
  <si>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</si>
  <si>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</si>
  <si>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</si>
  <si>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</si>
  <si>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</si>
  <si>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</si>
  <si>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</si>
  <si>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</si>
  <si>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</si>
  <si>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</si>
  <si>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</si>
  <si>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</si>
  <si>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</si>
  <si>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</si>
  <si>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</si>
  <si>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</si>
  <si>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</si>
  <si>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</si>
  <si>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</si>
  <si>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</si>
  <si>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</si>
  <si>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</si>
  <si>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</si>
  <si>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</si>
  <si>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</si>
  <si>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</si>
  <si>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</si>
  <si>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</si>
  <si>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</si>
  <si>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</si>
  <si>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</si>
  <si>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</si>
  <si>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</si>
  <si>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</si>
  <si>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</si>
  <si>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</si>
  <si>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</si>
  <si>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</si>
  <si>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</si>
  <si>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</si>
  <si>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</si>
  <si>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</si>
  <si>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</si>
  <si>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</si>
  <si>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</si>
  <si>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</si>
  <si>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</si>
  <si>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</si>
  <si>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</si>
  <si>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</si>
  <si>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</si>
  <si>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</si>
  <si>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</si>
  <si>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</si>
  <si>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</si>
  <si>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</si>
  <si>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</si>
  <si>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</si>
  <si>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</si>
  <si>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</si>
  <si>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</si>
  <si>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</si>
  <si>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</si>
  <si>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</si>
  <si>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</si>
  <si>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</si>
  <si>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</si>
  <si>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</si>
  <si>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</si>
  <si>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</si>
  <si>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</si>
  <si>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</si>
  <si>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</si>
  <si>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</si>
  <si>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</si>
  <si>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</si>
  <si>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</si>
  <si>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</si>
  <si>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</si>
  <si>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</si>
  <si>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</si>
  <si>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</si>
  <si>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</si>
  <si>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</si>
  <si>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</si>
  <si>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</si>
  <si>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</si>
  <si>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</si>
  <si>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</si>
  <si>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</si>
  <si>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</si>
  <si>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</si>
  <si>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</si>
  <si>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</si>
  <si>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</si>
  <si>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</si>
  <si>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</si>
  <si>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</si>
  <si>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</si>
  <si>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</si>
  <si>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</si>
  <si>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</si>
  <si>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</si>
  <si>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</si>
  <si>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</si>
  <si>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</si>
  <si>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</si>
  <si>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</si>
  <si>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</si>
  <si>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</si>
  <si>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</si>
  <si>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</si>
  <si>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</si>
  <si>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</si>
  <si>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</si>
  <si>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</si>
  <si>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</si>
  <si>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</si>
  <si>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</si>
  <si>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</si>
  <si>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</si>
  <si>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</si>
  <si>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</si>
  <si>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</si>
  <si>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</si>
  <si>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</si>
  <si>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</si>
  <si>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</si>
  <si>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</si>
  <si>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</si>
  <si>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</si>
  <si>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</si>
  <si>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</si>
  <si>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</si>
  <si>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</si>
  <si>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</si>
  <si>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</si>
  <si>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</si>
  <si>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</si>
  <si>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</si>
  <si>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</si>
  <si>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</si>
  <si>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</si>
  <si>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</si>
  <si>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</si>
  <si>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</si>
  <si>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</si>
  <si>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</si>
  <si>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</si>
  <si>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</si>
  <si>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</si>
  <si>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</si>
  <si>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</si>
  <si>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</si>
  <si>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</si>
  <si>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</si>
  <si>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</si>
  <si>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</si>
  <si>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</si>
  <si>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</si>
  <si>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</si>
  <si>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</si>
  <si>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</si>
  <si>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</si>
  <si>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</si>
  <si>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</si>
  <si>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</si>
  <si>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</si>
  <si>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</si>
  <si>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</si>
  <si>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</si>
  <si>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</si>
  <si>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</si>
  <si>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</si>
  <si>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</si>
  <si>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</si>
  <si>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</si>
  <si>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</si>
  <si>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</si>
  <si>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</si>
  <si>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</si>
  <si>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</si>
  <si>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</si>
  <si>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</si>
  <si>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</si>
  <si>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</si>
  <si>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</si>
  <si>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</si>
  <si>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</si>
  <si>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</si>
  <si>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</si>
  <si>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</si>
  <si>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</si>
  <si>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</si>
  <si>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</si>
  <si>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</si>
  <si>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</si>
  <si>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</si>
  <si>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</si>
  <si>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</si>
  <si>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</si>
  <si>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</si>
  <si>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</si>
  <si>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</si>
  <si>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</si>
  <si>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</si>
  <si>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</si>
  <si>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</si>
  <si>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</si>
  <si>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</si>
  <si>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</si>
  <si>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</si>
  <si>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</si>
  <si>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</si>
  <si>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</si>
  <si>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</si>
  <si>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</si>
  <si>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</si>
  <si>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</si>
  <si>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</si>
  <si>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</si>
  <si>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</si>
  <si>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</si>
  <si>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</si>
  <si>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</si>
  <si>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</si>
  <si>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</si>
  <si>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</si>
  <si>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</si>
  <si>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</si>
  <si>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</si>
  <si>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</si>
  <si>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</si>
  <si>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</si>
  <si>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</si>
  <si>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</si>
  <si>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</si>
  <si>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</si>
  <si>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</si>
  <si>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</si>
  <si>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</si>
  <si>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</si>
  <si>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</si>
  <si>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</si>
  <si>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</si>
  <si>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</si>
  <si>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</si>
  <si>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</si>
  <si>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</si>
  <si>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</si>
  <si>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</si>
  <si>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</si>
  <si>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</si>
  <si>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</si>
  <si>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</si>
  <si>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</si>
  <si>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</si>
  <si>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</si>
  <si>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</si>
  <si>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</si>
  <si>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</si>
  <si>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</si>
  <si>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</si>
  <si>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</si>
  <si>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</si>
  <si>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</si>
  <si>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</si>
  <si>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</si>
  <si>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</si>
  <si>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</si>
  <si>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</si>
  <si>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</si>
  <si>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</si>
  <si>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</si>
  <si>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</si>
  <si>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</si>
  <si>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</si>
  <si>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</si>
  <si>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</si>
  <si>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</si>
  <si>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</si>
  <si>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</si>
  <si>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</si>
  <si>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</si>
  <si>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</si>
  <si>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</si>
  <si>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</si>
  <si>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</si>
  <si>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</si>
  <si>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</si>
  <si>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</si>
  <si>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</si>
  <si>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</si>
  <si>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</si>
  <si>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</si>
  <si>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</si>
  <si>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</si>
  <si>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</si>
  <si>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</si>
  <si>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</si>
  <si>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</si>
  <si>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</si>
  <si>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</si>
  <si>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</si>
  <si>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</si>
  <si>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</si>
  <si>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</si>
  <si>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</si>
  <si>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</si>
  <si>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</si>
  <si>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</si>
  <si>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</si>
  <si>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</si>
  <si>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</si>
  <si>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</si>
  <si>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</si>
  <si>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</si>
  <si>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</si>
  <si>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</si>
  <si>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</si>
  <si>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</si>
  <si>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</si>
  <si>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</si>
  <si>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</si>
  <si>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</si>
  <si>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</si>
  <si>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</si>
  <si>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</si>
  <si>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</si>
  <si>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</si>
  <si>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</si>
  <si>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</si>
  <si>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</si>
  <si>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</si>
  <si>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</si>
  <si>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</si>
  <si>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</si>
  <si>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</si>
  <si>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</si>
  <si>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</si>
  <si>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</si>
  <si>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</si>
  <si>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</si>
  <si>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</si>
  <si>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</si>
  <si>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</si>
  <si>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</si>
  <si>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</si>
  <si>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</si>
  <si>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</si>
  <si>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</si>
  <si>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</si>
  <si>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</si>
  <si>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</si>
  <si>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</si>
  <si>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</si>
  <si>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</si>
  <si>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</si>
  <si>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</si>
  <si>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</si>
  <si>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</si>
  <si>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</si>
  <si>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</si>
  <si>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</si>
  <si>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</si>
  <si>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</si>
  <si>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</si>
  <si>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</si>
  <si>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</si>
  <si>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</si>
  <si>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</si>
  <si>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</si>
  <si>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</si>
  <si>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</si>
  <si>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</si>
  <si>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</si>
  <si>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</si>
  <si>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</si>
  <si>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</si>
  <si>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</si>
  <si>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</si>
  <si>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</si>
  <si>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</si>
  <si>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</si>
  <si>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</si>
  <si>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</si>
  <si>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</si>
  <si>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</si>
  <si>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</si>
  <si>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</si>
  <si>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</si>
  <si>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</si>
  <si>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</si>
  <si>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</si>
  <si>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</si>
  <si>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</si>
  <si>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</si>
  <si>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</si>
  <si>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</si>
  <si>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</si>
  <si>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</si>
  <si>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</si>
  <si>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</si>
  <si>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</si>
  <si>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</si>
  <si>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</si>
  <si>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</si>
  <si>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</si>
  <si>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</si>
  <si>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</si>
  <si>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</si>
  <si>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</si>
  <si>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</si>
  <si>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</si>
  <si>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</si>
  <si>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</si>
  <si>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</si>
  <si>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</si>
  <si>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</si>
  <si>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</si>
  <si>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</si>
  <si>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</si>
  <si>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</si>
  <si>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</si>
  <si>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</si>
  <si>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</si>
  <si>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</si>
  <si>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</si>
  <si>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</si>
  <si>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</si>
  <si>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</si>
  <si>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</si>
  <si>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</si>
  <si>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</si>
  <si>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</si>
  <si>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</si>
  <si>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</si>
  <si>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</si>
  <si>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</si>
  <si>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</si>
  <si>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</si>
  <si>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</si>
  <si>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</si>
  <si>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</si>
  <si>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</si>
  <si>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</si>
  <si>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</si>
  <si>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</si>
  <si>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</si>
  <si>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</si>
  <si>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</si>
  <si>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</si>
  <si>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</si>
  <si>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</si>
  <si>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</si>
  <si>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</si>
  <si>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</si>
  <si>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</si>
  <si>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</si>
  <si>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</si>
  <si>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</si>
  <si>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</si>
  <si>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</si>
  <si>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</si>
  <si>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</si>
  <si>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</si>
  <si>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</si>
  <si>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</si>
  <si>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</si>
  <si>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</si>
  <si>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</si>
  <si>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</si>
  <si>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</si>
  <si>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</si>
  <si>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</si>
  <si>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</si>
  <si>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</si>
  <si>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</si>
  <si>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</si>
  <si>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</si>
  <si>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</si>
  <si>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</si>
  <si>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</si>
  <si>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</si>
  <si>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</si>
  <si>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</si>
  <si>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</si>
  <si>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</si>
  <si>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</si>
  <si>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</si>
  <si>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</si>
  <si>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</si>
  <si>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</si>
  <si>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</si>
  <si>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</si>
  <si>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</si>
  <si>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</si>
  <si>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</si>
  <si>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</si>
  <si>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</si>
  <si>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</si>
  <si>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</si>
  <si>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</si>
  <si>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</si>
  <si>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</si>
  <si>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</si>
  <si>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</si>
  <si>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</si>
  <si>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</si>
  <si>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</si>
  <si>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</si>
  <si>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</si>
  <si>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</si>
  <si>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</si>
  <si>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</si>
  <si>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</si>
  <si>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</si>
  <si>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</si>
  <si>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</si>
  <si>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</si>
  <si>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</si>
  <si>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</si>
  <si>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</si>
  <si>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</si>
  <si>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</si>
  <si>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</si>
  <si>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</si>
  <si>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</si>
  <si>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</si>
  <si>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</si>
  <si>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</si>
  <si>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</si>
  <si>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</si>
  <si>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</si>
  <si>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</si>
  <si>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</si>
  <si>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</si>
  <si>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</si>
  <si>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</si>
  <si>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</si>
  <si>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</si>
  <si>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</si>
  <si>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</si>
  <si>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</si>
  <si>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</si>
  <si>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</si>
  <si>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</si>
  <si>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</si>
  <si>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</si>
  <si>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</si>
  <si>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</si>
  <si>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</si>
  <si>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</si>
  <si>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</si>
  <si>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</si>
  <si>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</si>
  <si>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</si>
  <si>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</si>
  <si>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</si>
  <si>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</si>
  <si>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</si>
  <si>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</si>
  <si>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</si>
  <si>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</si>
  <si>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</si>
  <si>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</si>
  <si>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</si>
  <si>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</si>
  <si>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</si>
  <si>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</si>
  <si>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</si>
  <si>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</si>
  <si>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</si>
  <si>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</si>
  <si>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</si>
  <si>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</si>
  <si>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</si>
  <si>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</si>
  <si>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</si>
  <si>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</si>
  <si>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</si>
  <si>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</si>
  <si>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</si>
  <si>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</si>
  <si>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</si>
  <si>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</si>
  <si>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</si>
  <si>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</si>
  <si>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</si>
  <si>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</si>
  <si>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</si>
  <si>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</si>
  <si>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</si>
  <si>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</si>
  <si>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</si>
  <si>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</si>
  <si>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</si>
  <si>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</si>
  <si>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</si>
  <si>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</si>
  <si>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</si>
  <si>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</si>
  <si>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</si>
  <si>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</si>
  <si>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</si>
  <si>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</si>
  <si>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</si>
  <si>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</si>
  <si>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</si>
  <si>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</si>
  <si>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</si>
  <si>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</si>
  <si>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</si>
  <si>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</si>
  <si>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</si>
  <si>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</si>
  <si>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</si>
  <si>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</si>
  <si>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</si>
  <si>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</si>
  <si>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</si>
  <si>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</si>
  <si>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</si>
  <si>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</si>
  <si>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</si>
  <si>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</si>
  <si>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</si>
  <si>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</si>
  <si>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</si>
  <si>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</si>
  <si>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</si>
  <si>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</si>
  <si>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</si>
  <si>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</si>
  <si>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</si>
  <si>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</si>
  <si>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</si>
  <si>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</si>
  <si>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</si>
  <si>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</si>
  <si>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</si>
  <si>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</si>
  <si>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</si>
  <si>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</si>
  <si>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</si>
  <si>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</si>
  <si>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</si>
  <si>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</si>
  <si>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</si>
  <si>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</si>
  <si>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</si>
  <si>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</si>
  <si>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</si>
  <si>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</si>
  <si>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</si>
  <si>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</si>
  <si>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</si>
  <si>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</si>
  <si>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</si>
  <si>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</si>
  <si>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</si>
  <si>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</si>
  <si>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</si>
  <si>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</si>
  <si>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</si>
  <si>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</si>
  <si>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</si>
  <si>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</si>
  <si>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</si>
  <si>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</si>
  <si>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</si>
  <si>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</si>
  <si>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</si>
  <si>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</si>
  <si>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</si>
  <si>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</si>
  <si>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</si>
  <si>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</si>
  <si>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</si>
  <si>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</si>
  <si>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</si>
  <si>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</si>
  <si>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</si>
  <si>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</si>
  <si>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</si>
  <si>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</si>
  <si>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</si>
  <si>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</si>
  <si>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</si>
  <si>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</si>
  <si>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</si>
  <si>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</si>
  <si>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</si>
  <si>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</si>
  <si>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</si>
  <si>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</si>
  <si>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</si>
  <si>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</si>
  <si>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</si>
  <si>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</si>
  <si>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</si>
  <si>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</si>
  <si>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</si>
  <si>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</si>
  <si>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</si>
  <si>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</si>
  <si>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</si>
  <si>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</si>
  <si>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</si>
  <si>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</si>
  <si>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</si>
  <si>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</si>
  <si>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</si>
  <si>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</si>
  <si>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</si>
  <si>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</si>
  <si>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</si>
  <si>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</si>
  <si>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</si>
  <si>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</si>
  <si>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</si>
  <si>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</si>
  <si>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</si>
  <si>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</si>
  <si>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</si>
  <si>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</si>
  <si>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</si>
  <si>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</si>
  <si>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</si>
  <si>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</si>
  <si>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</si>
  <si>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</si>
  <si>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</si>
  <si>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</si>
  <si>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</si>
  <si>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</si>
  <si>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</si>
  <si>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</si>
  <si>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</si>
  <si>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</si>
  <si>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</si>
  <si>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</si>
  <si>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</si>
  <si>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</si>
  <si>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</si>
  <si>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</si>
  <si>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</si>
  <si>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</si>
  <si>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</si>
  <si>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</si>
  <si>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</si>
  <si>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</si>
  <si>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</si>
  <si>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</si>
  <si>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</si>
  <si>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</si>
  <si>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</si>
  <si>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</si>
  <si>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</si>
  <si>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</si>
  <si>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</si>
  <si>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</si>
  <si>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</si>
  <si>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</si>
  <si>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</si>
  <si>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</si>
  <si>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</si>
  <si>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</si>
  <si>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</si>
  <si>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</si>
  <si>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</si>
  <si>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</si>
  <si>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</si>
  <si>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</si>
  <si>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</si>
  <si>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</si>
  <si>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</si>
  <si>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</si>
  <si>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</si>
  <si>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</si>
  <si>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</si>
  <si>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</si>
  <si>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</si>
  <si>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</si>
  <si>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</si>
  <si>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</si>
  <si>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</si>
  <si>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</si>
  <si>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</si>
  <si>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</si>
  <si>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</si>
  <si>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</si>
  <si>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</si>
  <si>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</si>
  <si>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</si>
  <si>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</si>
  <si>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</si>
  <si>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</si>
  <si>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</si>
  <si>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</si>
  <si>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</si>
  <si>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</si>
  <si>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</si>
  <si>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</si>
  <si>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</si>
  <si>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</si>
  <si>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</si>
  <si>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</si>
  <si>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</si>
  <si>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</si>
  <si>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</si>
  <si>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</si>
  <si>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</si>
  <si>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</si>
  <si>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</si>
  <si>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</si>
  <si>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</si>
  <si>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</si>
  <si>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</si>
  <si>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</si>
  <si>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</si>
  <si>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</si>
  <si>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</si>
  <si>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</si>
  <si>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</si>
  <si>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</si>
  <si>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</si>
  <si>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</si>
  <si>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</si>
  <si>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</si>
  <si>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</si>
  <si>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</si>
  <si>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</si>
  <si>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</si>
  <si>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</si>
  <si>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</si>
  <si>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</si>
  <si>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</si>
  <si>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</si>
  <si>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</si>
  <si>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</si>
  <si>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</si>
  <si>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</si>
  <si>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</si>
  <si>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</si>
  <si>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</si>
  <si>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</si>
  <si>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</si>
  <si>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</si>
  <si>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</si>
  <si>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</si>
  <si>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</si>
  <si>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</si>
  <si>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</si>
  <si>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</si>
  <si>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</si>
  <si>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</si>
  <si>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</si>
  <si>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</si>
  <si>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</si>
  <si>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</si>
  <si>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</si>
  <si>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</si>
  <si>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</si>
  <si>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</si>
  <si>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</si>
  <si>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</si>
  <si>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</si>
  <si>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</si>
  <si>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</si>
  <si>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</si>
  <si>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</si>
  <si>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</si>
  <si>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</si>
  <si>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</si>
  <si>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</si>
  <si>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</si>
  <si>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</si>
  <si>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</si>
  <si>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</si>
  <si>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</si>
  <si>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</si>
  <si>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</si>
  <si>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</si>
  <si>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</si>
  <si>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</si>
  <si>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</si>
  <si>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</si>
  <si>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</si>
  <si>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</si>
  <si>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</si>
  <si>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</si>
  <si>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</si>
  <si>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</si>
  <si>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</si>
  <si>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</si>
  <si>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</si>
  <si>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</si>
  <si>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</si>
  <si>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</si>
  <si>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</si>
  <si>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</si>
  <si>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</si>
  <si>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</si>
  <si>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</si>
  <si>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</si>
  <si>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</si>
  <si>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</si>
  <si>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</si>
  <si>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</si>
  <si>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</si>
  <si>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</si>
  <si>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</si>
  <si>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</si>
  <si>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</si>
  <si>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</si>
  <si>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</si>
  <si>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</si>
  <si>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</si>
  <si>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</si>
  <si>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</si>
  <si>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</si>
  <si>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</si>
  <si>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</si>
  <si>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</si>
  <si>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</si>
  <si>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</si>
  <si>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</si>
  <si>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</si>
  <si>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</si>
  <si>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</si>
  <si>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</si>
  <si>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</si>
  <si>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</si>
  <si>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</si>
  <si>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</si>
  <si>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</si>
  <si>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</si>
  <si>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</si>
  <si>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</si>
  <si>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</si>
  <si>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</si>
  <si>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</si>
  <si>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</si>
  <si>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</si>
  <si>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</si>
  <si>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</si>
  <si>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</si>
  <si>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</si>
  <si>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</si>
  <si>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</si>
  <si>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</si>
  <si>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</si>
  <si>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</si>
  <si>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</si>
  <si>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</si>
  <si>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</si>
  <si>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</si>
  <si>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</si>
  <si>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</si>
  <si>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</si>
  <si>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</si>
  <si>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</si>
  <si>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</si>
  <si>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</si>
  <si>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</si>
  <si>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</si>
  <si>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</si>
  <si>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</si>
  <si>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</si>
  <si>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</si>
  <si>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</si>
  <si>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</si>
  <si>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</si>
  <si>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</si>
  <si>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</si>
  <si>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</si>
  <si>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</si>
  <si>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</si>
  <si>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</si>
  <si>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</si>
  <si>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</si>
  <si>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</si>
  <si>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</si>
  <si>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</si>
  <si>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</si>
  <si>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</si>
  <si>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</si>
  <si>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</si>
  <si>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</si>
  <si>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</si>
  <si>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</si>
  <si>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</si>
  <si>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</si>
  <si>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</si>
  <si>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</si>
  <si>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</si>
  <si>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</si>
  <si>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</si>
  <si>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</si>
  <si>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</si>
  <si>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</si>
  <si>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</si>
  <si>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</si>
  <si>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</si>
  <si>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</si>
  <si>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</si>
  <si>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</si>
  <si>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</si>
  <si>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</si>
  <si>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</si>
  <si>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</si>
  <si>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</si>
  <si>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</si>
  <si>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</si>
  <si>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</si>
  <si>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</si>
  <si>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</si>
  <si>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</si>
  <si>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</si>
  <si>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</si>
  <si>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</si>
  <si>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</si>
  <si>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</si>
  <si>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</si>
  <si>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</si>
  <si>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</si>
  <si>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</si>
  <si>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</si>
  <si>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</si>
  <si>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</si>
  <si>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</si>
  <si>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</si>
  <si>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</si>
  <si>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</si>
  <si>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</si>
  <si>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</si>
  <si>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</si>
  <si>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</si>
  <si>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</si>
  <si>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</si>
  <si>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</si>
  <si>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</si>
  <si>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</si>
  <si>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</si>
  <si>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</si>
  <si>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</si>
  <si>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</si>
  <si>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</si>
  <si>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</si>
  <si>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</si>
  <si>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</si>
  <si>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</si>
  <si>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</si>
  <si>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</si>
  <si>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</si>
  <si>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</si>
  <si>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</si>
  <si>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</si>
  <si>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</si>
  <si>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</si>
  <si>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</si>
  <si>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</si>
  <si>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</si>
  <si>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</si>
  <si>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</si>
  <si>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</si>
  <si>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</si>
  <si>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</si>
  <si>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</si>
  <si>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</si>
  <si>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</si>
  <si>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</si>
  <si>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</si>
  <si>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</si>
  <si>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</si>
  <si>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</si>
  <si>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</si>
  <si>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</si>
  <si>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</si>
  <si>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</si>
  <si>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</si>
  <si>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</si>
  <si>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</si>
  <si>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</si>
  <si>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</si>
  <si>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</si>
  <si>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</si>
  <si>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</si>
  <si>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</si>
  <si>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</si>
  <si>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</si>
  <si>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</si>
  <si>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</si>
  <si>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</si>
  <si>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</si>
  <si>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</si>
  <si>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</si>
  <si>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</si>
  <si>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</si>
  <si>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</si>
  <si>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</si>
  <si>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</si>
  <si>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</si>
  <si>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</si>
  <si>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</si>
  <si>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</si>
  <si>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</si>
  <si>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</si>
  <si>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</si>
  <si>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</si>
  <si>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</si>
  <si>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</si>
  <si>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</si>
  <si>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</si>
  <si>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</si>
  <si>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</si>
  <si>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</si>
  <si>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</si>
  <si>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</si>
  <si>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</si>
  <si>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</si>
  <si>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</si>
  <si>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</si>
  <si>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</si>
  <si>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</si>
  <si>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</si>
  <si>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</si>
  <si>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</si>
  <si>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</si>
  <si>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</si>
  <si>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</si>
  <si>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</si>
  <si>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</si>
  <si>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</si>
  <si>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</si>
  <si>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</si>
  <si>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</si>
  <si>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</si>
  <si>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</si>
  <si>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</si>
  <si>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</si>
  <si>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</si>
  <si>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</si>
  <si>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</si>
  <si>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</si>
  <si>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</si>
  <si>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</si>
  <si>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</si>
  <si>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</si>
  <si>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</si>
  <si>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</si>
  <si>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</si>
  <si>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</si>
  <si>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</si>
  <si>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</si>
  <si>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</si>
  <si>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</si>
  <si>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</si>
  <si>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</si>
  <si>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</si>
  <si>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</si>
  <si>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</si>
  <si>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</si>
  <si>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</si>
  <si>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</si>
  <si>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</si>
  <si>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</si>
  <si>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</si>
  <si>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</si>
  <si>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</si>
  <si>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</si>
  <si>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</si>
  <si>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</si>
  <si>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</si>
  <si>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</si>
  <si>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</si>
  <si>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</si>
  <si>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</si>
  <si>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</si>
  <si>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</si>
  <si>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</si>
  <si>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</si>
  <si>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</si>
  <si>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</si>
  <si>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</si>
  <si>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</si>
  <si>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</si>
  <si>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</si>
  <si>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</si>
  <si>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</si>
  <si>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</si>
  <si>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</si>
  <si>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</si>
  <si>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</si>
  <si>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</si>
  <si>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</si>
  <si>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</si>
  <si>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</si>
  <si>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</si>
  <si>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</si>
  <si>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</si>
  <si>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</si>
  <si>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</si>
  <si>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</si>
  <si>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</si>
  <si>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</si>
  <si>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</si>
  <si>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</si>
  <si>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</si>
  <si>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</si>
  <si>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</si>
  <si>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</si>
  <si>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</si>
  <si>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</si>
  <si>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</si>
  <si>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</si>
  <si>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</si>
  <si>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</si>
  <si>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</si>
  <si>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</si>
  <si>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</si>
  <si>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</si>
  <si>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</si>
  <si>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</si>
  <si>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</si>
  <si>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</si>
  <si>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</si>
  <si>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</si>
  <si>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</si>
  <si>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</si>
  <si>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</si>
  <si>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</si>
  <si>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</si>
  <si>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</si>
  <si>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</si>
  <si>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</si>
  <si>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</si>
  <si>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</si>
  <si>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</si>
  <si>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</si>
  <si>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</si>
  <si>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</si>
  <si>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</si>
  <si>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</si>
  <si>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</si>
  <si>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</si>
  <si>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</si>
  <si>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</si>
  <si>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</si>
  <si>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</si>
  <si>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</si>
  <si>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</si>
  <si>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</si>
  <si>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</si>
  <si>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</si>
  <si>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</si>
  <si>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</si>
  <si>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</si>
  <si>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</si>
  <si>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</si>
  <si>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</si>
  <si>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</si>
  <si>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</si>
  <si>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</si>
  <si>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</si>
  <si>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</si>
  <si>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</si>
  <si>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</si>
  <si>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</si>
  <si>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</si>
  <si>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</si>
  <si>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</si>
  <si>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</si>
  <si>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</si>
  <si>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</si>
  <si>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</si>
  <si>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</si>
  <si>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</si>
  <si>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</si>
  <si>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</si>
  <si>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</si>
  <si>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</si>
  <si>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</si>
  <si>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</si>
  <si>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</si>
  <si>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</si>
  <si>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</si>
  <si>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</si>
  <si>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</si>
  <si>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</si>
  <si>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</si>
  <si>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</si>
  <si>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</si>
  <si>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</si>
  <si>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</si>
  <si>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</si>
  <si>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</si>
  <si>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</si>
  <si>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</si>
  <si>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</si>
  <si>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</si>
  <si>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</si>
  <si>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</si>
  <si>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</si>
  <si>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</si>
  <si>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</si>
  <si>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</si>
  <si>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</si>
  <si>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</si>
  <si>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</si>
  <si>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</si>
  <si>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</si>
  <si>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</si>
  <si>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</si>
  <si>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</si>
  <si>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</si>
  <si>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</si>
  <si>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</si>
  <si>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</si>
  <si>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</si>
  <si>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</si>
  <si>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</si>
  <si>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</si>
  <si>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</si>
  <si>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</si>
  <si>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</si>
  <si>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</si>
  <si>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</si>
  <si>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</si>
  <si>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</si>
  <si>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</si>
  <si>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</si>
  <si>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</si>
  <si>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</si>
  <si>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</si>
  <si>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</si>
  <si>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</si>
  <si>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</si>
  <si>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</si>
  <si>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</si>
  <si>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</si>
  <si>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</si>
  <si>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</si>
  <si>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</si>
  <si>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</si>
  <si>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</si>
  <si>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</si>
  <si>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</si>
  <si>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</si>
  <si>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</si>
  <si>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</si>
  <si>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</si>
  <si>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</si>
  <si>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</si>
  <si>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</si>
  <si>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</si>
  <si>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</si>
  <si>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</si>
  <si>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</si>
  <si>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</si>
  <si>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</si>
  <si>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</si>
  <si>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</si>
  <si>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</si>
  <si>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</si>
  <si>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</si>
  <si>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</si>
  <si>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</si>
  <si>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</si>
  <si>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</si>
  <si>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</si>
  <si>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</si>
  <si>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</si>
  <si>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</si>
  <si>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</si>
  <si>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</si>
  <si>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</si>
  <si>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</si>
  <si>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</si>
  <si>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</si>
  <si>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</si>
  <si>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</si>
  <si>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</si>
  <si>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</si>
  <si>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</si>
  <si>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</si>
  <si>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</si>
  <si>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</si>
  <si>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</si>
  <si>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</si>
  <si>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</si>
  <si>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</si>
  <si>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</si>
  <si>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</si>
  <si>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</si>
  <si>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</si>
  <si>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</si>
  <si>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</si>
  <si>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</si>
  <si>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</si>
  <si>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</si>
  <si>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</si>
  <si>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</si>
  <si>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</si>
  <si>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</si>
  <si>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</si>
  <si>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</si>
  <si>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</si>
  <si>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</si>
  <si>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</si>
  <si>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</si>
  <si>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</si>
  <si>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</si>
  <si>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</si>
  <si>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</si>
  <si>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</si>
  <si>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</si>
  <si>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</si>
  <si>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</si>
  <si>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</si>
  <si>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</si>
  <si>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</si>
  <si>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</si>
  <si>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</si>
  <si>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</si>
  <si>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</si>
  <si>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</si>
  <si>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</si>
  <si>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</si>
  <si>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</si>
  <si>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</si>
  <si>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</si>
  <si>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</si>
  <si>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</si>
  <si>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</si>
  <si>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</si>
  <si>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</si>
  <si>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</si>
  <si>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</si>
  <si>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</si>
  <si>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</si>
  <si>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</si>
  <si>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</si>
  <si>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</si>
  <si>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</si>
  <si>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</si>
  <si>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</si>
  <si>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</si>
  <si>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</si>
  <si>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</si>
  <si>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</si>
  <si>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</si>
  <si>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</si>
  <si>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</si>
  <si>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</si>
  <si>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</si>
  <si>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</si>
  <si>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</si>
  <si>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</si>
  <si>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</si>
  <si>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</si>
  <si>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</si>
  <si>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</si>
  <si>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</si>
  <si>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</si>
  <si>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</si>
  <si>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</si>
  <si>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</si>
  <si>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</si>
  <si>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</si>
  <si>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</si>
  <si>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</si>
  <si>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</si>
  <si>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</si>
  <si>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</si>
  <si>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</si>
  <si>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</si>
  <si>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</si>
  <si>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</si>
  <si>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</si>
  <si>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</si>
  <si>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</si>
  <si>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</si>
  <si>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</si>
  <si>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</si>
  <si>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</si>
  <si>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</si>
  <si>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</si>
  <si>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</si>
  <si>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</si>
  <si>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</si>
  <si>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</si>
  <si>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</si>
  <si>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</si>
  <si>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</si>
  <si>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</si>
  <si>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</si>
  <si>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</si>
  <si>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</si>
  <si>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</si>
  <si>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</si>
  <si>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</si>
  <si>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</si>
  <si>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</si>
  <si>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</si>
  <si>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</si>
  <si>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</si>
  <si>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</si>
  <si>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</si>
  <si>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</si>
  <si>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</si>
  <si>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</si>
  <si>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</si>
  <si>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</si>
  <si>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</si>
  <si>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</si>
  <si>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</si>
  <si>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</si>
  <si>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</si>
  <si>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</si>
  <si>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</si>
  <si>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</si>
  <si>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</si>
  <si>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</si>
  <si>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</si>
  <si>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</si>
  <si>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</si>
  <si>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</si>
  <si>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</si>
  <si>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</si>
  <si>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</si>
  <si>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</si>
  <si>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</si>
  <si>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</si>
  <si>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</si>
  <si>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</si>
  <si>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</si>
  <si>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</si>
  <si>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</si>
  <si>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</si>
  <si>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</si>
  <si>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</si>
  <si>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</si>
  <si>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</si>
  <si>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</si>
  <si>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</si>
  <si>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</si>
  <si>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</si>
  <si>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</si>
  <si>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</si>
  <si>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</si>
  <si>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</si>
  <si>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</si>
  <si>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</si>
  <si>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</si>
  <si>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</si>
  <si>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</si>
  <si>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</si>
  <si>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</si>
  <si>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</si>
  <si>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</si>
  <si>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</si>
  <si>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</si>
  <si>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</si>
  <si>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</si>
  <si>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</si>
  <si>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</si>
  <si>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</si>
  <si>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</si>
  <si>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</si>
  <si>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</si>
  <si>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</si>
  <si>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</si>
  <si>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</si>
  <si>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</si>
  <si>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</si>
  <si>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</si>
  <si>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</si>
  <si>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</si>
  <si>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</si>
  <si>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</si>
  <si>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</si>
  <si>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</si>
  <si>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</si>
  <si>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</si>
  <si>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</si>
  <si>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</si>
  <si>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</si>
  <si>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</si>
  <si>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</si>
  <si>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</si>
  <si>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</si>
  <si>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</si>
  <si>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</si>
  <si>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</si>
  <si>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</si>
  <si>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</si>
  <si>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</si>
  <si>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</si>
  <si>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</si>
  <si>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</si>
  <si>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</si>
  <si>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</si>
  <si>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</si>
  <si>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</si>
  <si>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</si>
  <si>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</si>
  <si>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</si>
  <si>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</si>
  <si>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</si>
  <si>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</si>
  <si>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</si>
  <si>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</si>
  <si>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</si>
  <si>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</si>
  <si>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</si>
  <si>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</si>
  <si>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</si>
  <si>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</si>
  <si>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</si>
  <si>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</si>
  <si>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</si>
  <si>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</si>
  <si>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</si>
  <si>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</si>
  <si>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</si>
  <si>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</si>
  <si>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</si>
  <si>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</si>
  <si>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</si>
  <si>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</si>
  <si>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</si>
  <si>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</si>
  <si>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</si>
  <si>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</si>
  <si>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</si>
  <si>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</si>
  <si>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</si>
  <si>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</si>
  <si>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</si>
  <si>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</si>
  <si>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</si>
  <si>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</si>
  <si>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</si>
  <si>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</si>
  <si>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</si>
  <si>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</si>
  <si>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</si>
  <si>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</si>
  <si>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</si>
  <si>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</si>
  <si>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</si>
  <si>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</si>
  <si>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</si>
  <si>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</si>
  <si>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</si>
  <si>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</si>
  <si>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</si>
  <si>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</si>
  <si>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</si>
  <si>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</si>
  <si>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</si>
  <si>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</si>
  <si>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</si>
  <si>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</si>
  <si>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</si>
  <si>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</si>
  <si>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</si>
  <si>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</si>
  <si>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</si>
  <si>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</si>
  <si>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</si>
  <si>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</si>
  <si>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</si>
  <si>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</si>
  <si>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</si>
  <si>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</si>
  <si>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</si>
  <si>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</si>
  <si>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</si>
  <si>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</si>
  <si>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</si>
  <si>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</si>
  <si>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</si>
  <si>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</si>
  <si>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</si>
  <si>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</si>
  <si>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</si>
  <si>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</si>
  <si>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</si>
  <si>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</si>
  <si>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</si>
  <si>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</si>
  <si>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</si>
  <si>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</si>
  <si>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</si>
  <si>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</si>
  <si>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</si>
  <si>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</si>
  <si>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</si>
  <si>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</si>
  <si>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</si>
  <si>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</si>
  <si>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</si>
  <si>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</si>
  <si>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</si>
  <si>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</si>
  <si>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</si>
  <si>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</si>
  <si>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</si>
  <si>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</si>
  <si>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</si>
  <si>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</si>
  <si>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</si>
  <si>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</si>
  <si>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</si>
  <si>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</si>
  <si>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</si>
  <si>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</si>
  <si>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</si>
  <si>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</si>
  <si>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</si>
  <si>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</si>
  <si>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</si>
  <si>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</si>
  <si>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</si>
  <si>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</si>
  <si>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</si>
  <si>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</si>
  <si>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</si>
  <si>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</si>
  <si>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</si>
  <si>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</si>
  <si>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</si>
  <si>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</si>
  <si>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</si>
  <si>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</si>
  <si>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</si>
  <si>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</si>
  <si>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</si>
  <si>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</si>
  <si>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</si>
  <si>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</si>
  <si>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</si>
  <si>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</si>
  <si>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</si>
  <si>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</si>
  <si>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</si>
  <si>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</si>
  <si>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</si>
  <si>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</si>
  <si>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</si>
  <si>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</si>
  <si>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</si>
  <si>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</si>
  <si>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</si>
  <si>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</si>
  <si>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</si>
  <si>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</si>
  <si>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</si>
  <si>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</si>
  <si>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</si>
  <si>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</si>
  <si>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</si>
  <si>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</si>
  <si>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</si>
  <si>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</si>
  <si>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</si>
  <si>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</si>
  <si>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</si>
  <si>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</si>
  <si>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</si>
  <si>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</si>
  <si>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</si>
  <si>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</si>
  <si>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</si>
  <si>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</si>
  <si>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</si>
  <si>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</si>
  <si>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</si>
  <si>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</si>
  <si>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</si>
  <si>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</si>
  <si>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</si>
  <si>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</si>
  <si>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</si>
  <si>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</si>
  <si>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</si>
  <si>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</si>
  <si>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</si>
  <si>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</si>
  <si>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</si>
  <si>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</si>
  <si>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</si>
  <si>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</si>
  <si>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</si>
  <si>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</si>
  <si>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</si>
  <si>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</si>
  <si>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</si>
  <si>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</si>
  <si>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</si>
  <si>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</si>
  <si>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</si>
  <si>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</si>
  <si>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</si>
  <si>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</si>
  <si>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</si>
  <si>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</si>
  <si>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</si>
  <si>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</si>
  <si>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</si>
  <si>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</si>
  <si>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</si>
  <si>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</si>
  <si>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</si>
  <si>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</si>
  <si>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</si>
  <si>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</si>
  <si>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</si>
  <si>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</si>
  <si>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</si>
  <si>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</si>
  <si>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</si>
  <si>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</si>
  <si>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</si>
  <si>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</si>
  <si>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</si>
  <si>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</si>
  <si>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</si>
  <si>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</si>
  <si>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</si>
  <si>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</si>
  <si>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</si>
  <si>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</si>
  <si>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</si>
  <si>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</si>
  <si>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</si>
  <si>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</si>
  <si>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</si>
  <si>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</si>
  <si>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</si>
  <si>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</si>
  <si>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</si>
  <si>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</si>
  <si>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</si>
  <si>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</si>
  <si>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</si>
  <si>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</si>
  <si>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</si>
  <si>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</si>
  <si>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</si>
  <si>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</si>
  <si>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</si>
  <si>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</si>
  <si>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</si>
  <si>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</si>
  <si>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</si>
  <si>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</si>
  <si>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</si>
  <si>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</si>
  <si>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</si>
  <si>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</si>
  <si>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</si>
  <si>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</si>
  <si>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</si>
  <si>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</si>
  <si>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</si>
  <si>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</si>
  <si>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</si>
  <si>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</si>
  <si>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</si>
  <si>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</si>
  <si>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</si>
  <si>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</si>
  <si>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</si>
  <si>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</si>
  <si>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</si>
  <si>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</si>
  <si>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</si>
  <si>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</si>
  <si>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</si>
  <si>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</si>
  <si>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</si>
  <si>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</si>
  <si>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</si>
  <si>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</si>
  <si>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</si>
  <si>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</si>
  <si>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</si>
  <si>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</si>
  <si>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</si>
  <si>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</si>
  <si>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</si>
  <si>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</si>
  <si>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</si>
  <si>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</si>
  <si>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</si>
  <si>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</si>
  <si>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</si>
  <si>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</si>
  <si>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</si>
  <si>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</si>
  <si>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</si>
  <si>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</si>
  <si>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</si>
  <si>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</si>
  <si>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</si>
  <si>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</si>
  <si>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</si>
  <si>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</si>
  <si>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</si>
  <si>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</si>
  <si>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</si>
  <si>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</si>
  <si>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</si>
  <si>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</si>
  <si>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</si>
  <si>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</si>
  <si>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</si>
  <si>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</si>
  <si>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</si>
  <si>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</si>
  <si>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</si>
  <si>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</si>
  <si>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</si>
  <si>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</si>
  <si>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</si>
  <si>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</si>
  <si>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</si>
  <si>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</si>
  <si>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</si>
  <si>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</si>
  <si>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</si>
  <si>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</si>
  <si>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</si>
  <si>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</si>
  <si>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</si>
  <si>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</si>
  <si>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</si>
  <si>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</si>
  <si>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</si>
  <si>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</si>
  <si>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</si>
  <si>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</si>
  <si>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</si>
  <si>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</si>
  <si>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</si>
  <si>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</si>
  <si>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</si>
  <si>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</si>
  <si>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</si>
  <si>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</si>
  <si>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</si>
  <si>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</si>
  <si>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</si>
  <si>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</si>
  <si>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</si>
  <si>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</si>
  <si>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</si>
  <si>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</si>
  <si>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</si>
  <si>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</si>
  <si>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</si>
  <si>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</si>
  <si>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</si>
  <si>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</si>
  <si>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</si>
  <si>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</si>
  <si>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</si>
  <si>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</si>
  <si>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</si>
  <si>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</si>
  <si>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</si>
  <si>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</si>
  <si>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</si>
  <si>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</si>
  <si>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</si>
  <si>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</si>
  <si>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</si>
  <si>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</si>
  <si>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</si>
  <si>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</si>
  <si>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</si>
  <si>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</si>
  <si>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</si>
  <si>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</si>
  <si>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</si>
  <si>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</si>
  <si>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</si>
  <si>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</si>
  <si>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</si>
  <si>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</si>
  <si>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</si>
  <si>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</si>
  <si>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</si>
  <si>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</si>
  <si>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</si>
  <si>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</si>
  <si>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</si>
  <si>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</si>
  <si>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</si>
  <si>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</si>
  <si>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</si>
  <si>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</si>
  <si>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</si>
  <si>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</si>
  <si>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</si>
  <si>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</si>
  <si>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</si>
  <si>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</si>
  <si>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</si>
  <si>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</si>
  <si>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</si>
  <si>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</si>
  <si>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</si>
  <si>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</si>
  <si>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</si>
  <si>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</si>
  <si>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</si>
  <si>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</si>
  <si>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</si>
  <si>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</si>
  <si>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</si>
  <si>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</si>
  <si>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</si>
  <si>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</si>
  <si>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</si>
  <si>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</si>
  <si>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</si>
  <si>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</si>
  <si>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</si>
  <si>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</si>
  <si>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</si>
  <si>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</si>
  <si>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</si>
  <si>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</si>
  <si>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</si>
  <si>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</si>
  <si>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</si>
  <si>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</si>
  <si>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</si>
  <si>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</si>
  <si>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</si>
  <si>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</si>
  <si>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</si>
  <si>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</si>
  <si>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</si>
  <si>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</si>
  <si>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</si>
  <si>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</si>
  <si>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</si>
  <si>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</si>
  <si>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</si>
  <si>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</si>
  <si>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</si>
  <si>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</si>
  <si>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</si>
  <si>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</si>
  <si>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</si>
  <si>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</si>
  <si>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</si>
  <si>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</si>
  <si>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</si>
  <si>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</si>
  <si>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</si>
  <si>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</si>
  <si>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</si>
  <si>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</si>
  <si>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</si>
  <si>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</si>
  <si>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</si>
  <si>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</si>
  <si>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</si>
  <si>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</si>
  <si>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</si>
  <si>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</si>
  <si>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</si>
  <si>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</si>
  <si>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</si>
  <si>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</si>
  <si>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</si>
  <si>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</si>
  <si>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</si>
  <si>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</si>
  <si>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</si>
  <si>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</si>
  <si>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</si>
  <si>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</si>
  <si>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</si>
  <si>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</si>
  <si>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</si>
  <si>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</si>
  <si>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</si>
  <si>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</si>
  <si>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</si>
  <si>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</si>
  <si>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</si>
  <si>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</si>
  <si>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</si>
  <si>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</si>
  <si>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</si>
  <si>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</si>
  <si>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</si>
  <si>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</si>
  <si>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</si>
  <si>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</si>
  <si>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</si>
  <si>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</si>
  <si>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</si>
  <si>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</si>
  <si>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</si>
  <si>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</si>
  <si>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</si>
  <si>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</si>
  <si>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</si>
  <si>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</si>
  <si>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</si>
  <si>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</si>
  <si>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</si>
  <si>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</si>
  <si>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</si>
  <si>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</si>
  <si>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</si>
  <si>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</si>
  <si>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</si>
  <si>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</si>
  <si>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</si>
  <si>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</si>
  <si>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</si>
  <si>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</si>
  <si>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</si>
  <si>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</si>
  <si>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</si>
  <si>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</si>
  <si>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</si>
  <si>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</si>
  <si>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</si>
  <si>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</si>
  <si>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</si>
  <si>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</si>
  <si>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</si>
  <si>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</si>
  <si>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</si>
  <si>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</si>
  <si>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</si>
  <si>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</si>
  <si>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</si>
  <si>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</si>
  <si>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</si>
  <si>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</si>
  <si>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</si>
  <si>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</si>
  <si>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</si>
  <si>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</si>
  <si>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</si>
  <si>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</si>
  <si>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</si>
  <si>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</si>
  <si>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</si>
  <si>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</si>
  <si>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</si>
  <si>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</si>
  <si>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</si>
  <si>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</si>
  <si>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</si>
  <si>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</si>
  <si>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</si>
  <si>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</si>
  <si>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</si>
  <si>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</si>
  <si>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</si>
  <si>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</si>
  <si>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</si>
  <si>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</si>
  <si>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</si>
  <si>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</si>
  <si>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</si>
  <si>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</si>
  <si>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</si>
  <si>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</si>
  <si>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</si>
  <si>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</si>
  <si>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</si>
  <si>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</si>
  <si>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</si>
  <si>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</si>
  <si>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</si>
  <si>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</si>
  <si>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</si>
  <si>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</si>
  <si>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</si>
  <si>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</si>
  <si>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</si>
  <si>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</si>
  <si>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</si>
  <si>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</si>
  <si>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</si>
  <si>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</si>
  <si>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</si>
  <si>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</si>
  <si>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</si>
  <si>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</si>
  <si>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</si>
  <si>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</si>
  <si>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</si>
  <si>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</si>
  <si>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</si>
  <si>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</si>
  <si>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</si>
  <si>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</si>
  <si>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</si>
  <si>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</si>
  <si>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</si>
  <si>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</si>
  <si>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</si>
  <si>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</si>
  <si>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</si>
  <si>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</si>
  <si>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</si>
  <si>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</si>
  <si>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</si>
  <si>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</si>
  <si>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</si>
  <si>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</si>
  <si>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</si>
  <si>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</si>
  <si>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</si>
  <si>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</si>
  <si>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</si>
  <si>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</si>
  <si>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</si>
  <si>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</si>
  <si>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</si>
  <si>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</si>
  <si>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</si>
  <si>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</si>
  <si>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</si>
  <si>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</si>
  <si>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</si>
  <si>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</si>
  <si>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</si>
  <si>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</si>
  <si>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</si>
  <si>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</si>
  <si>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</si>
  <si>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</si>
  <si>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</si>
  <si>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</si>
  <si>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</si>
  <si>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</si>
  <si>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</si>
  <si>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</si>
  <si>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</si>
  <si>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</si>
  <si>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</si>
  <si>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</si>
  <si>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</si>
  <si>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</si>
  <si>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</si>
  <si>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</si>
  <si>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</si>
  <si>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</si>
  <si>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</si>
  <si>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</si>
  <si>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</si>
  <si>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</si>
  <si>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</si>
  <si>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</si>
  <si>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</si>
  <si>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</si>
  <si>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</si>
  <si>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</si>
  <si>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</si>
  <si>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</si>
  <si>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</si>
  <si>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</si>
  <si>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</si>
  <si>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</si>
  <si>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</si>
  <si>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</si>
  <si>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</si>
  <si>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</si>
  <si>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</si>
  <si>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</si>
  <si>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</si>
  <si>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</si>
  <si>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</si>
  <si>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</si>
  <si>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</si>
  <si>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</si>
  <si>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</si>
  <si>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</si>
  <si>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</si>
  <si>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</si>
  <si>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</si>
  <si>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</si>
  <si>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</si>
  <si>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</si>
  <si>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</si>
  <si>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</si>
  <si>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</si>
  <si>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</si>
  <si>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</si>
  <si>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</si>
  <si>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</si>
  <si>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</si>
  <si>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</si>
  <si>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</si>
  <si>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</si>
  <si>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</si>
  <si>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</si>
  <si>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</si>
  <si>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</si>
  <si>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</si>
  <si>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</si>
  <si>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</si>
  <si>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</si>
  <si>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</si>
  <si>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</si>
  <si>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</si>
  <si>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</si>
  <si>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</si>
  <si>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</si>
  <si>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</si>
  <si>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</si>
  <si>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</si>
  <si>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</si>
  <si>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</si>
  <si>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</si>
  <si>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</si>
  <si>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</si>
  <si>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</si>
  <si>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</si>
  <si>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</si>
  <si>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</si>
  <si>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</si>
  <si>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</si>
  <si>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</si>
  <si>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</si>
  <si>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</si>
  <si>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</si>
  <si>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</si>
  <si>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</si>
  <si>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</si>
  <si>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</si>
  <si>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</si>
  <si>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</si>
  <si>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</si>
  <si>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</si>
  <si>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</si>
  <si>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</si>
  <si>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</si>
  <si>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</si>
  <si>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</si>
  <si>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</si>
  <si>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</si>
  <si>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</si>
  <si>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</si>
  <si>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</si>
  <si>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</si>
  <si>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</si>
  <si>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</si>
  <si>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</si>
  <si>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</si>
  <si>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</si>
  <si>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</si>
  <si>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</si>
  <si>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</si>
  <si>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</si>
  <si>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</si>
  <si>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</si>
  <si>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</si>
  <si>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</si>
  <si>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</si>
  <si>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</si>
  <si>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</si>
  <si>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</si>
  <si>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</si>
  <si>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</si>
  <si>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</si>
  <si>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</si>
  <si>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</si>
  <si>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</si>
  <si>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</si>
  <si>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</si>
  <si>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</si>
  <si>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</si>
  <si>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</si>
  <si>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</si>
  <si>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</si>
  <si>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</si>
  <si>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</si>
  <si>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</si>
  <si>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</si>
  <si>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</si>
  <si>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</si>
  <si>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</si>
  <si>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</si>
  <si>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</si>
  <si>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</si>
  <si>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</si>
  <si>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</si>
  <si>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</si>
  <si>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</si>
  <si>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</si>
  <si>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</si>
  <si>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</si>
  <si>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</si>
  <si>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</si>
  <si>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</si>
  <si>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</si>
  <si>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</si>
  <si>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</si>
  <si>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</si>
  <si>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</si>
  <si>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</si>
  <si>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</si>
  <si>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</si>
  <si>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</si>
  <si>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</si>
  <si>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</si>
  <si>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</si>
  <si>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</si>
  <si>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</si>
  <si>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</si>
  <si>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</si>
  <si>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</si>
  <si>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</si>
  <si>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</si>
  <si>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</si>
  <si>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</si>
  <si>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</si>
  <si>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</si>
  <si>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</si>
  <si>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</si>
  <si>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</si>
  <si>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</si>
  <si>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</si>
  <si>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</si>
  <si>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</si>
  <si>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</si>
  <si>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</si>
  <si>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</si>
  <si>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</si>
  <si>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</si>
  <si>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</si>
  <si>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</si>
  <si>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</si>
  <si>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</si>
  <si>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</si>
  <si>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</si>
  <si>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</si>
  <si>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</si>
  <si>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</si>
  <si>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</si>
  <si>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</si>
  <si>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</si>
  <si>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</si>
  <si>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</si>
  <si>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</si>
  <si>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</si>
  <si>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</si>
  <si>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</si>
  <si>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</si>
  <si>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</si>
  <si>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</si>
  <si>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</si>
  <si>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</si>
  <si>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</si>
  <si>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</si>
  <si>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</si>
  <si>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</si>
  <si>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</si>
  <si>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</si>
  <si>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</si>
  <si>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</si>
  <si>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</si>
  <si>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</si>
  <si>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</si>
  <si>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</si>
  <si>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</si>
  <si>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</si>
  <si>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</si>
  <si>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</si>
  <si>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</si>
  <si>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</si>
  <si>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</si>
  <si>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</si>
  <si>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</si>
  <si>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</si>
  <si>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</si>
  <si>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</si>
  <si>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</si>
  <si>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</si>
  <si>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</si>
  <si>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</si>
  <si>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</si>
  <si>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</si>
  <si>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</si>
  <si>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</si>
  <si>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</si>
  <si>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</si>
  <si>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</si>
  <si>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</si>
  <si>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</si>
  <si>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</si>
  <si>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</si>
  <si>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</si>
  <si>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</si>
  <si>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</si>
  <si>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</si>
  <si>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</si>
  <si>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</si>
  <si>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</si>
  <si>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</si>
  <si>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</si>
  <si>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</si>
  <si>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</si>
  <si>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</si>
  <si>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</si>
  <si>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</si>
  <si>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</si>
  <si>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</si>
  <si>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</si>
  <si>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</si>
  <si>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</si>
  <si>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</si>
  <si>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</si>
  <si>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</si>
  <si>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</si>
  <si>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</si>
  <si>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</si>
  <si>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</si>
  <si>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</si>
  <si>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</si>
  <si>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</si>
  <si>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</si>
  <si>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</si>
  <si>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</si>
  <si>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</si>
  <si>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</si>
  <si>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</si>
  <si>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</si>
  <si>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</si>
  <si>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</si>
  <si>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</si>
  <si>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</si>
  <si>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</si>
  <si>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</si>
  <si>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</si>
  <si>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</si>
  <si>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</si>
  <si>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</si>
  <si>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</si>
  <si>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</si>
  <si>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</si>
  <si>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</si>
  <si>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</si>
  <si>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</si>
  <si>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</si>
  <si>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</si>
  <si>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</si>
  <si>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</si>
  <si>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</si>
  <si>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</si>
  <si>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</si>
  <si>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</si>
  <si>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</si>
  <si>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</si>
  <si>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</si>
  <si>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</si>
  <si>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</si>
  <si>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</si>
  <si>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</si>
  <si>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</si>
  <si>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</si>
  <si>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</si>
  <si>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</si>
  <si>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</si>
  <si>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</si>
  <si>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</si>
  <si>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</si>
  <si>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</si>
  <si>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</si>
  <si>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</si>
  <si>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</si>
  <si>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</si>
  <si>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</si>
  <si>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</si>
  <si>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</si>
  <si>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</si>
  <si>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</si>
  <si>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</si>
  <si>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</si>
  <si>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</si>
  <si>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</si>
  <si>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</si>
  <si>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</si>
  <si>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</si>
  <si>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</si>
  <si>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</si>
  <si>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</si>
  <si>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</si>
  <si>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</si>
  <si>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</si>
  <si>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</si>
  <si>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</si>
  <si>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</si>
  <si>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</si>
  <si>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</si>
  <si>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</si>
  <si>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</si>
  <si>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</si>
  <si>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</si>
  <si>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</si>
  <si>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</si>
  <si>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</si>
  <si>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</si>
  <si>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</si>
  <si>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</si>
  <si>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</si>
  <si>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</si>
  <si>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</si>
  <si>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</si>
  <si>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</si>
  <si>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</si>
  <si>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</si>
  <si>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</si>
  <si>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</si>
  <si>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</si>
  <si>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</si>
  <si>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</si>
  <si>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</si>
  <si>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</si>
  <si>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</si>
  <si>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</si>
  <si>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</si>
  <si>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</si>
  <si>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</si>
  <si>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</si>
  <si>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</si>
  <si>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</si>
  <si>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</si>
  <si>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</si>
  <si>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</si>
  <si>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</si>
  <si>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</si>
  <si>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</si>
  <si>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</si>
  <si>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</si>
  <si>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</si>
  <si>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</si>
  <si>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</si>
  <si>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</si>
  <si>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</si>
  <si>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</si>
  <si>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</si>
  <si>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</si>
  <si>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</si>
  <si>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</si>
  <si>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</si>
  <si>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</si>
  <si>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</si>
  <si>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</si>
  <si>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</si>
  <si>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</si>
  <si>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</si>
  <si>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</si>
  <si>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</si>
  <si>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</si>
  <si>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</si>
  <si>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</si>
  <si>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</si>
  <si>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</si>
  <si>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</si>
  <si>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</si>
  <si>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</si>
  <si>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</si>
  <si>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</si>
  <si>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</si>
  <si>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</si>
  <si>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</si>
  <si>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</si>
  <si>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</si>
  <si>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</si>
  <si>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</si>
  <si>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</si>
  <si>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</si>
  <si>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</si>
  <si>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</si>
  <si>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</si>
  <si>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</si>
  <si>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</si>
  <si>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</si>
  <si>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</si>
  <si>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</si>
  <si>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</si>
  <si>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</si>
  <si>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</si>
  <si>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</si>
  <si>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</si>
  <si>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</si>
  <si>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</si>
  <si>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</si>
  <si>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</si>
  <si>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</si>
  <si>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</si>
  <si>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</si>
  <si>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</si>
  <si>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</si>
  <si>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</si>
  <si>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</si>
  <si>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</si>
  <si>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</si>
  <si>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</si>
  <si>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</si>
  <si>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</si>
  <si>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</si>
  <si>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</si>
  <si>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</si>
  <si>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</si>
  <si>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</si>
  <si>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</si>
  <si>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</si>
  <si>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</si>
  <si>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</si>
  <si>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</si>
  <si>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</si>
  <si>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</si>
  <si>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</si>
  <si>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</si>
  <si>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</si>
  <si>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</si>
  <si>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</si>
  <si>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</si>
  <si>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</si>
  <si>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</si>
  <si>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</si>
  <si>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</si>
  <si>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</si>
  <si>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</si>
  <si>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</si>
  <si>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</si>
  <si>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</si>
  <si>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</si>
  <si>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</si>
  <si>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</si>
  <si>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</si>
  <si>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</si>
  <si>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</si>
  <si>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</si>
  <si>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</si>
  <si>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</si>
  <si>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</si>
  <si>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</si>
  <si>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</si>
  <si>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</si>
  <si>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</si>
  <si>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</si>
  <si>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</si>
  <si>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</si>
  <si>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</si>
  <si>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</si>
  <si>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</si>
  <si>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</si>
  <si>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</si>
  <si>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</si>
  <si>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</si>
  <si>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</si>
  <si>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</si>
  <si>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</si>
  <si>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</si>
  <si>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</si>
  <si>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</si>
  <si>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</si>
  <si>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</si>
  <si>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</si>
  <si>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</si>
  <si>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</si>
  <si>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</si>
  <si>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</si>
  <si>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</si>
  <si>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</si>
  <si>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</si>
  <si>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</si>
  <si>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</si>
  <si>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</si>
  <si>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</si>
  <si>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</si>
  <si>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</si>
  <si>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</si>
  <si>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</si>
  <si>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</si>
  <si>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</si>
  <si>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</si>
  <si>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</si>
  <si>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</si>
  <si>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</si>
  <si>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</si>
  <si>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</si>
  <si>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</si>
  <si>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</si>
  <si>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</si>
  <si>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</si>
  <si>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</si>
  <si>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</si>
  <si>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</si>
  <si>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</si>
  <si>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</si>
  <si>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</si>
  <si>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</si>
  <si>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</si>
  <si>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</si>
  <si>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</si>
  <si>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</si>
  <si>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</si>
  <si>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</si>
  <si>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</si>
  <si>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</si>
  <si>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</si>
  <si>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</si>
  <si>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</si>
  <si>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</si>
  <si>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</si>
  <si>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</si>
  <si>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</si>
  <si>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</si>
  <si>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</si>
  <si>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</si>
  <si>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</si>
  <si>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</si>
  <si>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</si>
  <si>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</si>
  <si>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</si>
  <si>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</si>
  <si>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</si>
  <si>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</si>
  <si>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</si>
  <si>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</si>
  <si>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</si>
  <si>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</si>
  <si>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</si>
  <si>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</si>
  <si>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</si>
  <si>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</si>
  <si>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</si>
  <si>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</si>
  <si>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</si>
  <si>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</si>
  <si>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</si>
  <si>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</si>
  <si>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</si>
  <si>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</si>
  <si>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</si>
  <si>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</si>
  <si>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</si>
  <si>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</si>
  <si>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</si>
  <si>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</si>
  <si>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</si>
  <si>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</si>
  <si>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</si>
  <si>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</si>
  <si>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</si>
  <si>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</si>
  <si>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</si>
  <si>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</si>
  <si>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</si>
  <si>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</si>
  <si>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</si>
  <si>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</si>
  <si>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</si>
  <si>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</si>
  <si>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</si>
  <si>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</si>
  <si>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</si>
  <si>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</si>
  <si>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</si>
  <si>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</si>
  <si>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</si>
  <si>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</si>
  <si>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</si>
  <si>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</si>
  <si>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</si>
  <si>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</si>
  <si>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</si>
  <si>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</si>
  <si>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</si>
  <si>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</si>
  <si>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</si>
  <si>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</si>
  <si>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</si>
  <si>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</si>
  <si>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</si>
  <si>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</si>
  <si>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</si>
  <si>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</si>
  <si>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</si>
  <si>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</si>
  <si>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</si>
  <si>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</si>
  <si>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</si>
  <si>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</si>
  <si>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</si>
  <si>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</si>
  <si>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</si>
  <si>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</si>
  <si>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</si>
  <si>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</si>
  <si>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</si>
  <si>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</si>
  <si>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</si>
  <si>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</si>
  <si>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</si>
  <si>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</si>
  <si>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</si>
  <si>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</si>
  <si>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</si>
  <si>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</si>
  <si>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</si>
  <si>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</si>
  <si>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</si>
  <si>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</si>
  <si>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</si>
  <si>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</si>
  <si>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</si>
  <si>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</si>
  <si>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</si>
  <si>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</si>
  <si>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</si>
  <si>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</si>
  <si>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</si>
  <si>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</si>
  <si>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</si>
  <si>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</si>
  <si>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</si>
  <si>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</si>
  <si>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</si>
  <si>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</si>
  <si>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</si>
  <si>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</si>
  <si>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</si>
  <si>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</si>
  <si>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</si>
  <si>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</si>
  <si>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</si>
  <si>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</si>
  <si>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</si>
  <si>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</si>
  <si>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</si>
  <si>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</si>
  <si>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</si>
  <si>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</si>
  <si>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</si>
  <si>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</si>
  <si>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</si>
  <si>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</si>
  <si>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</si>
  <si>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</si>
  <si>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</si>
  <si>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</si>
  <si>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</si>
  <si>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</si>
  <si>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</si>
  <si>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</si>
  <si>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</si>
  <si>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</si>
  <si>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</si>
  <si>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</si>
  <si>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</si>
  <si>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</si>
  <si>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</si>
  <si>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</si>
  <si>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</si>
  <si>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</si>
  <si>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</si>
  <si>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</si>
  <si>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</si>
  <si>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</si>
  <si>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</si>
  <si>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</si>
  <si>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</si>
  <si>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</si>
  <si>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</si>
  <si>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</si>
  <si>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</si>
  <si>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</si>
  <si>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</si>
  <si>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</si>
  <si>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</si>
  <si>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</si>
  <si>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</si>
  <si>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</si>
  <si>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</si>
  <si>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</si>
  <si>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</si>
  <si>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</si>
  <si>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</si>
  <si>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</si>
  <si>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</si>
  <si>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</si>
  <si>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</si>
  <si>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</si>
  <si>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</si>
  <si>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</si>
  <si>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</si>
  <si>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</si>
  <si>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</si>
  <si>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</si>
  <si>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</si>
  <si>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</si>
  <si>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</si>
  <si>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</si>
  <si>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</si>
  <si>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</si>
  <si>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</si>
  <si>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</si>
  <si>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</si>
  <si>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</si>
  <si>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</si>
  <si>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</si>
  <si>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</si>
  <si>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</si>
  <si>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</si>
  <si>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</si>
  <si>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</si>
  <si>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</si>
  <si>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</si>
  <si>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</si>
  <si>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</si>
  <si>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</si>
  <si>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</si>
  <si>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</si>
  <si>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</si>
  <si>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</si>
  <si>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</si>
  <si>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</si>
  <si>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</si>
  <si>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</si>
  <si>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</si>
  <si>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</si>
  <si>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</si>
  <si>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</si>
  <si>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</si>
  <si>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</si>
  <si>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</si>
  <si>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</si>
  <si>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</si>
  <si>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</si>
  <si>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</si>
  <si>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</si>
  <si>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</si>
  <si>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</si>
  <si>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</si>
  <si>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</si>
  <si>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</si>
  <si>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</si>
  <si>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</si>
  <si>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</si>
  <si>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</si>
  <si>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</si>
  <si>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</si>
  <si>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</si>
  <si>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</si>
  <si>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</si>
  <si>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</si>
  <si>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</si>
  <si>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</si>
  <si>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</si>
  <si>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</si>
  <si>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</si>
  <si>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</si>
  <si>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</si>
  <si>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</si>
  <si>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</si>
  <si>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</si>
  <si>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</si>
  <si>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</si>
  <si>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</si>
  <si>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</si>
  <si>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</si>
  <si>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</si>
  <si>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</si>
  <si>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</si>
  <si>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</si>
  <si>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</si>
  <si>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</si>
  <si>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</si>
  <si>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</si>
  <si>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</si>
  <si>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</si>
  <si>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</si>
  <si>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</si>
  <si>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</si>
  <si>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</si>
  <si>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</si>
  <si>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</si>
  <si>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</si>
  <si>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</si>
  <si>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</si>
  <si>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</si>
  <si>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</si>
  <si>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</si>
  <si>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</si>
  <si>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</si>
  <si>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</si>
  <si>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</si>
  <si>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</si>
  <si>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</si>
  <si>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</si>
  <si>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</si>
  <si>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</si>
  <si>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</si>
  <si>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</si>
  <si>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</si>
  <si>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</si>
  <si>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</si>
  <si>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</si>
  <si>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</si>
  <si>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</si>
  <si>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</si>
  <si>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</si>
  <si>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</si>
  <si>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</si>
  <si>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</si>
  <si>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</si>
  <si>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</si>
  <si>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</si>
  <si>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</si>
  <si>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</si>
  <si>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</si>
  <si>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</si>
  <si>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</si>
  <si>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</si>
  <si>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</si>
  <si>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</si>
  <si>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</si>
  <si>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</si>
  <si>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</si>
  <si>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</si>
  <si>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</si>
  <si>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</si>
  <si>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</si>
  <si>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</si>
  <si>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</si>
  <si>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</si>
  <si>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</si>
  <si>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</si>
  <si>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</si>
  <si>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</si>
  <si>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</si>
  <si>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</si>
  <si>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</si>
  <si>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</si>
  <si>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</si>
  <si>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</si>
  <si>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</si>
  <si>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</si>
  <si>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</si>
  <si>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</si>
  <si>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</si>
  <si>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</si>
  <si>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</si>
  <si>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</si>
  <si>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</si>
  <si>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</si>
  <si>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</si>
  <si>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</si>
  <si>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</si>
  <si>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</si>
  <si>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</si>
  <si>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</si>
  <si>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</si>
  <si>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</si>
  <si>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</si>
  <si>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</si>
  <si>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</si>
  <si>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</si>
  <si>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</si>
  <si>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</si>
  <si>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</si>
  <si>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</si>
  <si>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</si>
  <si>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</si>
  <si>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</si>
  <si>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</si>
  <si>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</si>
  <si>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</si>
  <si>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</si>
  <si>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</si>
  <si>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</si>
  <si>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</si>
  <si>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</si>
  <si>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</si>
  <si>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</si>
  <si>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</si>
  <si>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</si>
  <si>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</si>
  <si>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</si>
  <si>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</si>
  <si>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</si>
  <si>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</si>
  <si>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</si>
  <si>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</si>
  <si>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</si>
  <si>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</si>
  <si>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</si>
  <si>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</si>
  <si>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</si>
  <si>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</si>
  <si>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</si>
  <si>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</si>
  <si>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</si>
  <si>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</si>
  <si>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</si>
  <si>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</si>
  <si>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</si>
  <si>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</si>
  <si>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</si>
  <si>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</si>
  <si>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</si>
  <si>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</si>
  <si>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</si>
  <si>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</si>
  <si>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</si>
  <si>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</si>
  <si>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</si>
  <si>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</si>
  <si>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</si>
  <si>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</si>
  <si>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</si>
  <si>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</si>
  <si>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</si>
  <si>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</si>
  <si>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</si>
  <si>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</si>
  <si>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</si>
  <si>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</si>
  <si>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</si>
  <si>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</si>
  <si>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</si>
  <si>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</si>
  <si>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</si>
  <si>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</si>
  <si>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</si>
  <si>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</si>
  <si>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</si>
  <si>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</si>
  <si>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</si>
  <si>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</si>
  <si>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</si>
  <si>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</si>
  <si>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</si>
  <si>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</si>
  <si>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</si>
  <si>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</si>
  <si>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</si>
  <si>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</si>
  <si>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</si>
  <si>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</si>
  <si>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</si>
  <si>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</si>
  <si>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</si>
  <si>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</si>
  <si>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</si>
  <si>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</si>
  <si>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</si>
  <si>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</si>
  <si>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</si>
  <si>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</si>
  <si>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</si>
  <si>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</si>
  <si>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</si>
  <si>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</si>
  <si>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</si>
  <si>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</si>
  <si>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</si>
  <si>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</si>
  <si>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</si>
  <si>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</si>
  <si>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</si>
  <si>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</si>
  <si>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</si>
  <si>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</si>
  <si>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</si>
  <si>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</si>
  <si>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</si>
  <si>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</si>
  <si>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</si>
  <si>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</si>
  <si>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</si>
  <si>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</si>
  <si>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</si>
  <si>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</si>
  <si>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</si>
  <si>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</si>
  <si>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</si>
  <si>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</si>
  <si>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</si>
  <si>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</si>
  <si>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</si>
  <si>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</si>
  <si>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</si>
  <si>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</si>
  <si>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</si>
  <si>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</si>
  <si>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</si>
  <si>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</si>
  <si>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</si>
  <si>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</si>
  <si>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</si>
  <si>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</si>
  <si>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</si>
  <si>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</si>
  <si>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</si>
  <si>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</si>
  <si>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</si>
  <si>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</si>
  <si>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</si>
  <si>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</si>
  <si>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</si>
  <si>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</si>
  <si>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</si>
  <si>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</si>
  <si>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</si>
  <si>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</si>
  <si>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</si>
  <si>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</si>
  <si>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</si>
  <si>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</si>
  <si>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</si>
  <si>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</si>
  <si>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</si>
  <si>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</si>
  <si>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</si>
  <si>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</si>
  <si>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</si>
  <si>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</si>
  <si>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</si>
  <si>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</si>
  <si>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</si>
  <si>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</si>
  <si>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</si>
  <si>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</si>
  <si>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</si>
  <si>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</si>
  <si>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</si>
  <si>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</si>
  <si>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</si>
  <si>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</si>
  <si>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</si>
  <si>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</si>
  <si>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</si>
  <si>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</si>
  <si>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</si>
  <si>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</si>
  <si>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</si>
  <si>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</si>
  <si>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</si>
  <si>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</si>
  <si>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</si>
  <si>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</si>
  <si>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</si>
  <si>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</si>
  <si>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</si>
  <si>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</si>
  <si>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</si>
  <si>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</si>
  <si>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</si>
  <si>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</si>
  <si>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</si>
  <si>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</si>
  <si>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</si>
  <si>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</si>
  <si>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</si>
  <si>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</si>
  <si>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</si>
  <si>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</si>
  <si>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</si>
  <si>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</si>
  <si>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</si>
  <si>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</si>
  <si>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</si>
  <si>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</si>
  <si>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</si>
  <si>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</si>
  <si>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</si>
  <si>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</si>
  <si>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</si>
  <si>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</si>
  <si>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</si>
  <si>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</si>
  <si>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</si>
  <si>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</si>
  <si>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</si>
  <si>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</si>
  <si>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</si>
  <si>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</si>
  <si>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</si>
  <si>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</si>
  <si>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</si>
  <si>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</si>
  <si>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</si>
  <si>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</si>
  <si>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</si>
  <si>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</si>
  <si>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</si>
  <si>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</si>
  <si>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</si>
  <si>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</si>
  <si>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</si>
  <si>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</si>
  <si>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</si>
  <si>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</si>
  <si>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</si>
  <si>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</si>
  <si>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</si>
  <si>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</si>
  <si>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</si>
  <si>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</si>
  <si>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</si>
  <si>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</si>
  <si>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</si>
  <si>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</si>
  <si>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</si>
  <si>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</si>
  <si>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</si>
  <si>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</si>
  <si>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</si>
  <si>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</si>
  <si>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</si>
  <si>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</si>
  <si>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</si>
  <si>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</si>
  <si>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</si>
  <si>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</si>
  <si>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</si>
  <si>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</si>
  <si>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</si>
  <si>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</si>
  <si>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</si>
  <si>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</si>
  <si>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</si>
  <si>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</si>
  <si>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</si>
  <si>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</si>
  <si>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</si>
  <si>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</si>
  <si>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</si>
  <si>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</si>
  <si>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</si>
  <si>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</si>
  <si>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</si>
  <si>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</si>
  <si>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</si>
  <si>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</si>
  <si>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</si>
  <si>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</si>
  <si>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</si>
  <si>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</si>
  <si>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</si>
  <si>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</si>
  <si>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</si>
  <si>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</si>
  <si>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</si>
  <si>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</si>
  <si>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</si>
  <si>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</si>
  <si>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</si>
  <si>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</si>
  <si>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</si>
  <si>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</si>
  <si>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</si>
  <si>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</si>
  <si>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</si>
  <si>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</si>
  <si>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</si>
  <si>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</si>
  <si>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</si>
  <si>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</si>
  <si>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</si>
  <si>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</si>
  <si>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</si>
  <si>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</si>
  <si>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</si>
  <si>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</si>
  <si>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</si>
  <si>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</si>
  <si>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</si>
  <si>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</si>
  <si>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</si>
  <si>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</si>
  <si>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</si>
  <si>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</si>
  <si>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</si>
  <si>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</si>
  <si>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</si>
  <si>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</si>
  <si>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</si>
  <si>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</si>
  <si>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</si>
  <si>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</si>
  <si>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</si>
  <si>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</si>
  <si>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</si>
  <si>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</si>
  <si>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</si>
  <si>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</si>
  <si>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</si>
  <si>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</si>
  <si>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</si>
  <si>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</si>
  <si>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</si>
  <si>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</si>
  <si>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</si>
  <si>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</si>
  <si>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</si>
  <si>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</si>
  <si>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</si>
  <si>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</si>
  <si>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</si>
  <si>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</si>
  <si>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</si>
  <si>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</si>
  <si>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</si>
  <si>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</si>
  <si>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</si>
  <si>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</si>
  <si>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</si>
  <si>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</si>
  <si>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</si>
  <si>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</si>
  <si>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</si>
  <si>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</si>
  <si>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</si>
  <si>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</si>
  <si>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</si>
  <si>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</si>
  <si>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</si>
  <si>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</si>
  <si>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</si>
  <si>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</si>
  <si>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</si>
  <si>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</si>
  <si>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</si>
  <si>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</si>
  <si>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</si>
  <si>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</si>
  <si>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</si>
  <si>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</si>
  <si>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</si>
  <si>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</si>
  <si>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</si>
  <si>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</si>
  <si>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</si>
  <si>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</si>
  <si>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</si>
  <si>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</si>
  <si>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</si>
  <si>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</si>
  <si>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</si>
  <si>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</si>
  <si>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</si>
  <si>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</si>
  <si>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</si>
  <si>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</si>
  <si>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</si>
  <si>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</si>
  <si>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</si>
  <si>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</si>
  <si>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</si>
  <si>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</si>
  <si>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</si>
  <si>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</si>
  <si>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</si>
  <si>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</si>
  <si>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</si>
  <si>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</si>
  <si>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</si>
  <si>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</si>
  <si>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</si>
  <si>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</si>
  <si>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</si>
  <si>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</si>
  <si>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</si>
  <si>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</si>
  <si>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</si>
  <si>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</si>
  <si>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</si>
  <si>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</si>
  <si>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</si>
  <si>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</si>
  <si>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</si>
  <si>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</si>
  <si>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</si>
  <si>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</si>
  <si>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</si>
  <si>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</si>
  <si>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</si>
  <si>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</si>
  <si>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</si>
  <si>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</si>
  <si>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</si>
  <si>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</si>
  <si>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</si>
  <si>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</si>
  <si>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</si>
  <si>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</si>
  <si>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</si>
  <si>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</si>
  <si>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</si>
  <si>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</si>
  <si>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</si>
  <si>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</si>
  <si>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</si>
  <si>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</si>
  <si>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</si>
  <si>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</si>
  <si>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</si>
  <si>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</si>
  <si>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</si>
  <si>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</si>
  <si>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</si>
  <si>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</si>
  <si>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</si>
  <si>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</si>
  <si>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</si>
  <si>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</si>
  <si>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</si>
  <si>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</si>
  <si>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</si>
  <si>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</si>
  <si>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</si>
  <si>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</si>
  <si>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</si>
  <si>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</si>
  <si>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</si>
  <si>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</si>
  <si>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</si>
  <si>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</si>
  <si>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</si>
  <si>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</si>
  <si>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</si>
  <si>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</si>
  <si>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</si>
  <si>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</si>
  <si>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</si>
  <si>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</si>
  <si>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</si>
  <si>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</si>
  <si>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</si>
  <si>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</si>
  <si>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</si>
  <si>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</si>
  <si>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</si>
  <si>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</si>
  <si>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</si>
  <si>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</si>
  <si>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</si>
  <si>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</si>
  <si>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</si>
  <si>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</si>
  <si>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</si>
  <si>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</si>
  <si>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</si>
  <si>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</si>
  <si>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</si>
  <si>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</si>
  <si>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</si>
  <si>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</si>
  <si>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</si>
  <si>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</si>
  <si>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</si>
  <si>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</si>
  <si>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</si>
  <si>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</si>
  <si>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</si>
  <si>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</si>
  <si>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</si>
  <si>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</si>
  <si>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</si>
  <si>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</si>
  <si>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</si>
  <si>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</si>
  <si>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</si>
  <si>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</si>
  <si>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</si>
  <si>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</si>
  <si>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</si>
  <si>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</si>
  <si>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</si>
  <si>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</si>
  <si>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</si>
  <si>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</si>
  <si>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</si>
  <si>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</si>
  <si>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</si>
  <si>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</si>
  <si>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</si>
  <si>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</si>
  <si>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</si>
  <si>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</si>
  <si>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</si>
  <si>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</si>
  <si>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</si>
  <si>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</si>
  <si>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</si>
  <si>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</si>
  <si>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</si>
  <si>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</si>
  <si>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</si>
  <si>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</si>
  <si>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</si>
  <si>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</si>
  <si>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</si>
  <si>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</si>
  <si>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</si>
  <si>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</si>
  <si>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</si>
  <si>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</si>
  <si>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</si>
  <si>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</si>
  <si>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</si>
  <si>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</si>
  <si>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</si>
  <si>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</si>
  <si>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</si>
  <si>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</si>
  <si>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</si>
  <si>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</si>
  <si>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</si>
  <si>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</si>
  <si>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</si>
  <si>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</si>
  <si>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</si>
  <si>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</si>
  <si>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</si>
  <si>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</si>
  <si>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</si>
  <si>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</si>
  <si>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</si>
  <si>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</si>
  <si>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</si>
  <si>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</si>
  <si>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</si>
  <si>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</si>
  <si>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</si>
  <si>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</si>
  <si>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</si>
  <si>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</si>
  <si>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</si>
  <si>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</si>
  <si>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</si>
  <si>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</si>
  <si>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</si>
  <si>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</si>
  <si>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</si>
  <si>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</si>
  <si>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</si>
  <si>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</si>
  <si>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</si>
  <si>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</si>
  <si>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</si>
  <si>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</si>
  <si>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</si>
  <si>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</si>
  <si>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</si>
  <si>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</si>
  <si>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</si>
  <si>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</si>
  <si>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</si>
  <si>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</si>
  <si>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</si>
  <si>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</si>
  <si>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</si>
  <si>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</si>
  <si>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</si>
  <si>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</si>
  <si>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</si>
  <si>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</si>
  <si>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</si>
  <si>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</si>
  <si>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</si>
  <si>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</si>
  <si>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</si>
  <si>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</si>
  <si>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</si>
  <si>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</si>
  <si>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</si>
  <si>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</si>
  <si>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</si>
  <si>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</si>
  <si>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</si>
  <si>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</si>
  <si>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</si>
  <si>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</si>
  <si>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</si>
  <si>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</si>
  <si>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</si>
  <si>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</si>
  <si>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</si>
  <si>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</si>
  <si>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</si>
  <si>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</si>
  <si>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</si>
  <si>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</si>
  <si>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</si>
  <si>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</si>
  <si>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</si>
  <si>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</si>
  <si>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</si>
  <si>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</si>
  <si>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</si>
  <si>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</si>
  <si>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</si>
  <si>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</si>
  <si>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</si>
  <si>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</si>
  <si>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</si>
  <si>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</si>
  <si>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</si>
  <si>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</si>
  <si>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</si>
  <si>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</si>
  <si>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</si>
  <si>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</si>
  <si>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</si>
  <si>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</si>
  <si>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</si>
  <si>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</si>
  <si>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</si>
  <si>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</si>
  <si>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</si>
  <si>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</si>
  <si>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</si>
  <si>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</si>
  <si>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</si>
  <si>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</si>
  <si>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</si>
  <si>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</si>
  <si>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</si>
  <si>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</si>
  <si>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</si>
  <si>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</si>
  <si>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</si>
  <si>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</si>
  <si>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</si>
  <si>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</si>
  <si>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</si>
  <si>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</si>
  <si>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</si>
  <si>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</si>
  <si>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</si>
  <si>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</si>
  <si>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</si>
  <si>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</si>
  <si>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</si>
  <si>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</si>
  <si>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</si>
  <si>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</si>
  <si>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</si>
  <si>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</si>
  <si>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</si>
  <si>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</si>
  <si>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</si>
  <si>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</si>
  <si>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</si>
  <si>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</si>
  <si>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</si>
  <si>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</si>
  <si>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</si>
  <si>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</si>
  <si>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</si>
  <si>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</si>
  <si>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</si>
  <si>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</si>
  <si>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</si>
  <si>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</si>
  <si>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</si>
  <si>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</si>
  <si>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</si>
  <si>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</si>
  <si>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</si>
  <si>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</si>
  <si>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</si>
  <si>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</si>
  <si>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</si>
  <si>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</si>
  <si>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</si>
  <si>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</si>
  <si>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</si>
  <si>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</si>
  <si>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</si>
  <si>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</si>
  <si>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</si>
  <si>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</si>
  <si>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</si>
  <si>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</si>
  <si>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</si>
  <si>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</si>
  <si>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</si>
  <si>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</si>
  <si>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</si>
  <si>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</si>
  <si>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</si>
  <si>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</si>
  <si>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</si>
  <si>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</si>
  <si>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</si>
  <si>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</si>
  <si>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</si>
  <si>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</si>
  <si>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</si>
  <si>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</si>
  <si>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</si>
  <si>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</si>
  <si>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</si>
  <si>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</si>
  <si>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</si>
  <si>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</si>
  <si>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</si>
  <si>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</si>
  <si>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</si>
  <si>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</si>
  <si>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</si>
  <si>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</si>
  <si>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</si>
  <si>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</si>
  <si>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</si>
  <si>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</si>
  <si>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</si>
  <si>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</si>
  <si>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</si>
  <si>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</si>
  <si>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</si>
  <si>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</si>
  <si>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</si>
  <si>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</si>
  <si>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</si>
  <si>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</si>
  <si>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</si>
  <si>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</si>
  <si>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</si>
  <si>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</si>
  <si>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</si>
  <si>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</si>
  <si>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</si>
  <si>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</si>
  <si>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</si>
  <si>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</si>
  <si>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</si>
  <si>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</si>
  <si>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</si>
  <si>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</si>
  <si>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</si>
  <si>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</si>
  <si>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</si>
  <si>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</si>
  <si>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</si>
  <si>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</si>
  <si>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</si>
  <si>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</si>
  <si>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</si>
  <si>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</si>
  <si>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</si>
  <si>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</si>
  <si>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</si>
  <si>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</si>
  <si>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</si>
  <si>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</si>
  <si>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</si>
  <si>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</si>
  <si>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</si>
  <si>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</si>
  <si>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</si>
  <si>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</si>
  <si>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</si>
  <si>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</si>
  <si>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</si>
  <si>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</si>
  <si>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</si>
  <si>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</si>
  <si>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</si>
  <si>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</si>
  <si>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</si>
  <si>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</si>
  <si>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</si>
  <si>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</si>
  <si>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</si>
  <si>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</si>
  <si>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</si>
  <si>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</si>
  <si>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</si>
  <si>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</si>
  <si>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</si>
  <si>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</si>
  <si>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</si>
  <si>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</si>
  <si>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</si>
  <si>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</si>
  <si>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</si>
  <si>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</si>
  <si>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</si>
  <si>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</si>
  <si>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</si>
  <si>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</si>
  <si>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</si>
  <si>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</si>
  <si>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</si>
  <si>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</si>
  <si>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</si>
  <si>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</si>
  <si>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</si>
  <si>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</si>
  <si>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</si>
  <si>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</si>
  <si>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</si>
  <si>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</si>
  <si>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</si>
  <si>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</si>
  <si>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</si>
  <si>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</si>
  <si>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</si>
  <si>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</si>
  <si>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</si>
  <si>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</si>
  <si>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</si>
  <si>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</si>
  <si>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</si>
  <si>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</si>
  <si>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</si>
  <si>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</si>
  <si>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</si>
  <si>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</si>
  <si>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</si>
  <si>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</si>
  <si>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</si>
  <si>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</si>
  <si>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</si>
  <si>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</si>
  <si>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</si>
  <si>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</si>
  <si>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</si>
  <si>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</si>
  <si>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</si>
  <si>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</si>
  <si>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</si>
  <si>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</si>
  <si>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</si>
  <si>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</si>
  <si>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</si>
  <si>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</si>
  <si>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</si>
  <si>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</si>
  <si>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</si>
  <si>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</si>
  <si>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</si>
  <si>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</si>
  <si>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</si>
  <si>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</si>
  <si>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</si>
  <si>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</si>
  <si>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</si>
  <si>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</si>
  <si>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</si>
  <si>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</si>
  <si>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</si>
  <si>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</si>
  <si>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</si>
  <si>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</si>
  <si>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</si>
  <si>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</si>
  <si>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</si>
  <si>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</si>
  <si>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</si>
  <si>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</si>
  <si>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</si>
  <si>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</si>
  <si>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</si>
  <si>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</si>
  <si>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</si>
  <si>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</si>
  <si>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</si>
  <si>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</si>
  <si>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</si>
  <si>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</si>
  <si>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</si>
  <si>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</si>
  <si>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</si>
  <si>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</si>
  <si>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</si>
  <si>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</si>
  <si>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</si>
  <si>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</si>
  <si>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</si>
  <si>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</si>
  <si>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</si>
  <si>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</si>
  <si>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</si>
  <si>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</si>
  <si>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</si>
  <si>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</si>
  <si>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</si>
  <si>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</si>
  <si>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</si>
  <si>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</si>
  <si>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</si>
  <si>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</si>
  <si>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</si>
  <si>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</si>
  <si>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</si>
  <si>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</si>
  <si>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</si>
  <si>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</si>
  <si>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</si>
  <si>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</si>
  <si>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</si>
  <si>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</si>
  <si>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</si>
  <si>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</si>
  <si>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</si>
  <si>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</si>
  <si>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</si>
  <si>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</si>
  <si>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</si>
  <si>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</si>
  <si>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</si>
  <si>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</si>
  <si>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</si>
  <si>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</si>
  <si>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</si>
  <si>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</si>
  <si>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</si>
  <si>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</si>
  <si>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</si>
  <si>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</si>
  <si>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</si>
  <si>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</si>
  <si>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</si>
  <si>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</si>
  <si>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</si>
  <si>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</si>
  <si>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</si>
  <si>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</si>
  <si>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</si>
  <si>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</si>
  <si>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</si>
  <si>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</si>
  <si>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</si>
  <si>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</si>
  <si>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</si>
  <si>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</si>
  <si>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</si>
  <si>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</si>
  <si>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</si>
  <si>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</si>
  <si>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</si>
  <si>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</si>
  <si>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</si>
  <si>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</si>
  <si>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</si>
  <si>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</si>
  <si>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</si>
  <si>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</si>
  <si>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</si>
  <si>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</si>
  <si>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</si>
  <si>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</si>
  <si>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</si>
  <si>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</si>
  <si>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</si>
  <si>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</si>
  <si>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</si>
  <si>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</si>
  <si>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</si>
  <si>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</si>
  <si>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</si>
  <si>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</si>
  <si>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</si>
  <si>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</si>
  <si>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</si>
  <si>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</si>
  <si>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</si>
  <si>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</si>
  <si>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</si>
  <si>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</si>
  <si>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</si>
  <si>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</si>
  <si>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</si>
  <si>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</si>
  <si>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</si>
  <si>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</si>
  <si>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</si>
  <si>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</si>
  <si>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</si>
  <si>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</si>
  <si>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</si>
  <si>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</si>
  <si>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</si>
  <si>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</si>
  <si>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</si>
  <si>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</si>
  <si>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</si>
  <si>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</si>
  <si>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</si>
  <si>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</si>
  <si>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</si>
  <si>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</si>
  <si>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</si>
  <si>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</si>
  <si>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</si>
  <si>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</si>
  <si>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</si>
  <si>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</si>
  <si>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</si>
  <si>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</si>
  <si>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</si>
  <si>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</si>
  <si>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</si>
  <si>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</si>
  <si>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</si>
  <si>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</si>
  <si>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</si>
  <si>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</si>
  <si>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</si>
  <si>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</si>
  <si>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</si>
  <si>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</si>
  <si>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</si>
  <si>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</si>
  <si>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</si>
  <si>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</si>
  <si>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</si>
  <si>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</si>
  <si>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</si>
  <si>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</si>
  <si>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</si>
  <si>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</si>
  <si>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</si>
  <si>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</si>
  <si>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</si>
  <si>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</si>
  <si>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</si>
  <si>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</si>
  <si>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</si>
  <si>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</si>
  <si>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</si>
  <si>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</si>
  <si>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</si>
  <si>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</si>
  <si>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</si>
  <si>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</si>
  <si>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</si>
  <si>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</si>
  <si>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</si>
  <si>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</si>
  <si>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</si>
  <si>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</si>
  <si>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</si>
  <si>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</si>
  <si>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</si>
  <si>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</si>
  <si>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</si>
  <si>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</si>
  <si>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</si>
  <si>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</si>
  <si>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</si>
  <si>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</si>
  <si>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</si>
  <si>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</si>
  <si>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</si>
  <si>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</si>
  <si>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</si>
  <si>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</si>
  <si>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</si>
  <si>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</si>
  <si>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</si>
  <si>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</si>
  <si>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</si>
  <si>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</si>
  <si>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</si>
  <si>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</si>
  <si>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</si>
  <si>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</si>
  <si>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</si>
  <si>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</si>
  <si>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</si>
  <si>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</si>
  <si>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</si>
  <si>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</si>
  <si>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</si>
  <si>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</si>
  <si>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</si>
  <si>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</si>
  <si>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</si>
  <si>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</si>
  <si>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</si>
  <si>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</si>
  <si>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</si>
  <si>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</si>
  <si>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</si>
  <si>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</si>
  <si>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</si>
  <si>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</si>
  <si>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</si>
  <si>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</si>
  <si>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</si>
  <si>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</si>
  <si>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</si>
  <si>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</si>
  <si>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</si>
  <si>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</si>
  <si>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</si>
  <si>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</si>
  <si>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</si>
  <si>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</si>
  <si>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</si>
  <si>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</si>
  <si>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</si>
  <si>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</si>
  <si>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</si>
  <si>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</si>
  <si>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</si>
  <si>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</si>
  <si>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</si>
  <si>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</si>
  <si>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</si>
  <si>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</si>
  <si>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</si>
  <si>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</si>
  <si>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</si>
  <si>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</si>
  <si>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</si>
  <si>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</si>
  <si>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</si>
  <si>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</si>
  <si>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</si>
  <si>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</si>
  <si>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</si>
  <si>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</si>
  <si>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</si>
  <si>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</si>
  <si>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</si>
  <si>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</si>
  <si>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</si>
  <si>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</si>
  <si>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</si>
  <si>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</si>
  <si>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</si>
  <si>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</si>
  <si>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</si>
  <si>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</si>
  <si>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</si>
  <si>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</si>
  <si>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</si>
  <si>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</si>
  <si>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</si>
  <si>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</si>
  <si>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</si>
  <si>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</si>
  <si>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</si>
  <si>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</si>
  <si>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</si>
  <si>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</si>
  <si>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</si>
  <si>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</si>
  <si>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</si>
  <si>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</si>
  <si>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</si>
  <si>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</si>
  <si>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</si>
  <si>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</si>
  <si>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</si>
  <si>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</si>
  <si>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</si>
  <si>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</si>
  <si>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</si>
  <si>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</si>
  <si>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</si>
  <si>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</si>
  <si>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</si>
  <si>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</si>
  <si>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</si>
  <si>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</si>
  <si>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</si>
  <si>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</si>
  <si>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</si>
  <si>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</si>
  <si>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</si>
  <si>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</si>
  <si>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</si>
  <si>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</si>
  <si>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</si>
  <si>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</si>
  <si>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</si>
  <si>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</si>
  <si>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</si>
  <si>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</si>
  <si>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</si>
  <si>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</si>
  <si>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</si>
  <si>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</si>
  <si>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</si>
  <si>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</si>
  <si>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</si>
  <si>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</si>
  <si>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</si>
  <si>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</si>
  <si>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</si>
  <si>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</si>
  <si>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</si>
  <si>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</si>
  <si>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</si>
  <si>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</si>
  <si>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</si>
  <si>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</si>
  <si>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</si>
  <si>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</si>
  <si>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</si>
  <si>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</si>
  <si>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</si>
  <si>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</si>
  <si>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</si>
  <si>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</si>
  <si>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</si>
  <si>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</si>
  <si>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</si>
  <si>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</si>
  <si>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</si>
  <si>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</si>
  <si>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</si>
  <si>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</si>
  <si>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</si>
  <si>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</si>
  <si>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</si>
  <si>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</si>
  <si>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</si>
  <si>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</si>
  <si>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</si>
  <si>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</si>
  <si>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</si>
  <si>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</si>
  <si>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</si>
  <si>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</si>
  <si>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</si>
  <si>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</si>
  <si>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</si>
  <si>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</si>
  <si>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</si>
  <si>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</si>
  <si>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</si>
  <si>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</si>
  <si>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</si>
  <si>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</si>
  <si>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</si>
  <si>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</si>
  <si>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</si>
  <si>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</si>
  <si>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</si>
  <si>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</si>
  <si>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</si>
  <si>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</si>
  <si>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</si>
  <si>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</si>
  <si>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</si>
  <si>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</si>
  <si>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</si>
  <si>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</si>
  <si>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</si>
  <si>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</si>
  <si>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</si>
  <si>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</si>
  <si>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</si>
  <si>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</si>
  <si>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</si>
  <si>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</si>
  <si>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</si>
  <si>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</si>
  <si>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</si>
  <si>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</si>
  <si>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</si>
  <si>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</si>
  <si>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</si>
  <si>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</si>
  <si>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</si>
  <si>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</si>
  <si>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</si>
  <si>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</si>
  <si>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</si>
  <si>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</si>
  <si>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</si>
  <si>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</si>
  <si>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</si>
  <si>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</si>
  <si>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</si>
  <si>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</si>
  <si>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</si>
  <si>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</si>
  <si>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</si>
  <si>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</si>
  <si>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</si>
  <si>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</si>
  <si>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</si>
  <si>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</si>
  <si>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</si>
  <si>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</si>
  <si>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</si>
  <si>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</si>
  <si>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</si>
  <si>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</si>
  <si>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</si>
  <si>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</si>
  <si>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</si>
  <si>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</si>
  <si>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</si>
  <si>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</si>
  <si>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</si>
  <si>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</si>
  <si>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</si>
  <si>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</si>
  <si>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</si>
  <si>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</si>
  <si>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</si>
  <si>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</si>
  <si>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</si>
  <si>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</si>
  <si>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</si>
  <si>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</si>
  <si>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</si>
  <si>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</si>
  <si>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</si>
  <si>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</si>
  <si>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</si>
  <si>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</si>
  <si>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</si>
  <si>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</si>
  <si>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</si>
  <si>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</si>
  <si>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</si>
  <si>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</si>
  <si>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</si>
  <si>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</si>
  <si>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</si>
  <si>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</si>
  <si>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</si>
  <si>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</si>
  <si>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</si>
  <si>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</si>
  <si>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</si>
  <si>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</si>
  <si>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</si>
  <si>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</si>
  <si>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</si>
  <si>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</si>
  <si>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</si>
  <si>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</si>
  <si>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</si>
  <si>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</si>
  <si>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</si>
  <si>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</si>
  <si>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</si>
  <si>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</si>
  <si>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</si>
  <si>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</si>
  <si>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</si>
  <si>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</si>
  <si>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</si>
  <si>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</si>
  <si>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</si>
  <si>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</si>
  <si>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</si>
  <si>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</si>
  <si>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</si>
  <si>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</si>
  <si>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</si>
  <si>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</si>
  <si>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</si>
  <si>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</si>
  <si>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</si>
  <si>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</si>
  <si>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</si>
  <si>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</si>
  <si>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</si>
  <si>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</si>
  <si>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</si>
  <si>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</si>
  <si>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</si>
  <si>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</si>
  <si>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</si>
  <si>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</si>
  <si>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</si>
  <si>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</si>
  <si>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</si>
  <si>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</si>
  <si>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</si>
  <si>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</si>
  <si>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</si>
  <si>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</si>
  <si>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</si>
  <si>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</si>
  <si>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</si>
  <si>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</si>
  <si>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</si>
  <si>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</si>
  <si>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</si>
  <si>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</si>
  <si>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</si>
  <si>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</si>
  <si>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</si>
  <si>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</si>
  <si>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</si>
  <si>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</si>
  <si>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</si>
  <si>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</si>
  <si>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</si>
  <si>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</si>
  <si>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</si>
  <si>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</si>
  <si>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</si>
  <si>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</si>
  <si>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</si>
  <si>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</si>
  <si>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</si>
  <si>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</si>
  <si>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</si>
  <si>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</si>
  <si>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</si>
  <si>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</si>
  <si>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</si>
  <si>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</si>
  <si>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</si>
  <si>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</si>
  <si>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</si>
  <si>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</si>
  <si>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</si>
  <si>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</si>
  <si>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</si>
  <si>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</si>
  <si>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</si>
  <si>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</si>
  <si>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</si>
  <si>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</si>
  <si>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</si>
  <si>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</si>
  <si>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</si>
  <si>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</si>
  <si>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</si>
  <si>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</si>
  <si>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</si>
  <si>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</si>
  <si>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</si>
  <si>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</si>
  <si>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</si>
  <si>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</si>
  <si>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</si>
  <si>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</si>
  <si>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</si>
  <si>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</si>
  <si>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</si>
  <si>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</si>
  <si>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</si>
  <si>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</si>
  <si>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</si>
  <si>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</si>
  <si>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</si>
  <si>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</si>
  <si>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</si>
  <si>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</si>
  <si>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</si>
  <si>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</si>
  <si>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</si>
  <si>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</si>
  <si>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</si>
  <si>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</si>
  <si>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</si>
  <si>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</si>
  <si>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</si>
  <si>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</si>
  <si>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</si>
  <si>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</si>
  <si>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</si>
  <si>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</si>
  <si>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</si>
  <si>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</si>
  <si>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</si>
  <si>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</si>
  <si>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</si>
  <si>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</si>
  <si>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</si>
  <si>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</si>
  <si>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</si>
  <si>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</si>
  <si>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</si>
  <si>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</si>
  <si>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</si>
  <si>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</si>
  <si>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</si>
  <si>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</si>
  <si>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</si>
  <si>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</si>
  <si>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</si>
  <si>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</si>
  <si>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</si>
  <si>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</si>
  <si>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</si>
  <si>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</si>
  <si>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</si>
  <si>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</si>
  <si>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</si>
  <si>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</si>
  <si>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</si>
  <si>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</si>
  <si>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</si>
  <si>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</si>
  <si>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</si>
  <si>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</si>
  <si>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</si>
  <si>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</si>
  <si>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</si>
  <si>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</si>
  <si>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</si>
  <si>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</si>
  <si>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</si>
  <si>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</si>
  <si>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</si>
  <si>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</si>
  <si>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</si>
  <si>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</si>
  <si>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</si>
  <si>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</si>
  <si>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</si>
  <si>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</si>
  <si>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</si>
  <si>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</si>
  <si>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</si>
  <si>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</si>
  <si>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</si>
  <si>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</si>
  <si>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</si>
  <si>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</si>
  <si>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</si>
  <si>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</si>
  <si>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</si>
  <si>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</si>
  <si>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</si>
  <si>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</si>
  <si>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</si>
  <si>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</si>
  <si>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</si>
  <si>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</si>
  <si>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</si>
  <si>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</si>
  <si>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</si>
  <si>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</si>
  <si>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</si>
  <si>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</si>
  <si>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</si>
  <si>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</si>
  <si>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</si>
  <si>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</si>
  <si>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</si>
  <si>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</si>
  <si>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</si>
  <si>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</si>
  <si>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</si>
  <si>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</si>
  <si>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</si>
  <si>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</si>
  <si>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</si>
  <si>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</si>
  <si>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</si>
  <si>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</si>
  <si>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</si>
  <si>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</si>
  <si>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</si>
  <si>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</si>
  <si>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</si>
  <si>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</si>
  <si>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</si>
  <si>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</si>
  <si>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</si>
  <si>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</si>
  <si>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</si>
  <si>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</si>
  <si>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</si>
  <si>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</si>
  <si>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</si>
  <si>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</si>
  <si>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</si>
  <si>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</si>
  <si>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</si>
  <si>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</si>
  <si>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</si>
  <si>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</si>
  <si>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</si>
  <si>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</si>
  <si>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</si>
  <si>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</si>
  <si>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</si>
  <si>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</si>
  <si>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</si>
  <si>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</si>
  <si>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</si>
  <si>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</si>
  <si>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</si>
  <si>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</si>
  <si>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</si>
  <si>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</si>
  <si>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</si>
  <si>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</si>
  <si>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</si>
  <si>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</si>
  <si>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</si>
  <si>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</si>
  <si>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</si>
  <si>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</si>
  <si>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</si>
  <si>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</si>
  <si>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</si>
  <si>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</si>
  <si>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</si>
  <si>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</si>
  <si>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</si>
  <si>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</si>
  <si>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</si>
  <si>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</si>
  <si>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</si>
  <si>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</si>
  <si>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</si>
  <si>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</si>
  <si>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</si>
  <si>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</si>
  <si>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</si>
  <si>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</si>
  <si>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</si>
  <si>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</si>
  <si>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</si>
  <si>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</si>
  <si>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</si>
  <si>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</si>
  <si>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</si>
  <si>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</si>
  <si>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</si>
  <si>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</si>
  <si>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</si>
  <si>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</si>
  <si>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</si>
  <si>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</si>
  <si>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</si>
  <si>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</si>
  <si>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</si>
  <si>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</si>
  <si>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</si>
  <si>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</si>
  <si>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</si>
  <si>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</si>
  <si>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</si>
  <si>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</si>
  <si>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</si>
  <si>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</si>
  <si>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</si>
  <si>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</si>
  <si>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</si>
  <si>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</si>
  <si>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</si>
  <si>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</si>
  <si>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</si>
  <si>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</si>
  <si>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</si>
  <si>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</si>
  <si>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</si>
  <si>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</si>
  <si>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</si>
  <si>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</si>
  <si>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</si>
  <si>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</si>
  <si>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</si>
  <si>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</si>
  <si>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</si>
  <si>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</si>
  <si>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</si>
  <si>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</si>
  <si>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</si>
  <si>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</si>
  <si>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</si>
  <si>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</si>
  <si>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</si>
  <si>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</si>
  <si>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</si>
  <si>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</si>
  <si>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</si>
  <si>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</si>
  <si>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</si>
  <si>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</si>
  <si>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</si>
  <si>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</si>
  <si>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</si>
  <si>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</si>
  <si>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</si>
  <si>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</si>
  <si>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</si>
  <si>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</si>
  <si>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</si>
  <si>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</si>
  <si>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</si>
  <si>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</si>
  <si>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</si>
  <si>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</si>
  <si>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</si>
  <si>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</si>
  <si>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</si>
  <si>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</si>
  <si>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</si>
  <si>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</si>
  <si>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</si>
  <si>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</si>
  <si>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</si>
  <si>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</si>
  <si>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</si>
  <si>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</si>
  <si>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</si>
  <si>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</si>
  <si>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</si>
  <si>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</si>
  <si>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</si>
  <si>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</si>
  <si>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</si>
  <si>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</si>
  <si>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</si>
  <si>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</si>
  <si>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</si>
  <si>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</si>
  <si>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</si>
  <si>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</si>
  <si>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</si>
  <si>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</si>
  <si>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</si>
  <si>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</si>
  <si>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</si>
  <si>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</si>
  <si>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</si>
  <si>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</si>
  <si>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</si>
  <si>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</si>
  <si>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</si>
  <si>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</si>
  <si>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</si>
  <si>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</si>
  <si>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</si>
  <si>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</si>
  <si>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</si>
  <si>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</si>
  <si>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</si>
  <si>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</si>
  <si>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</si>
  <si>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</si>
  <si>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</si>
  <si>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</si>
  <si>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</si>
  <si>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</si>
  <si>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</si>
  <si>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</si>
  <si>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</si>
  <si>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</si>
  <si>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</si>
  <si>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</si>
  <si>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</si>
  <si>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</si>
  <si>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</si>
  <si>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</si>
  <si>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</si>
  <si>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</si>
  <si>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</si>
  <si>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</si>
  <si>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</si>
  <si>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</si>
  <si>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</si>
  <si>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</si>
  <si>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</si>
  <si>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</si>
  <si>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</si>
  <si>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</si>
  <si>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</si>
  <si>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</si>
  <si>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</si>
  <si>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</si>
  <si>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</si>
  <si>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</si>
  <si>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</si>
  <si>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</si>
  <si>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</si>
  <si>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</si>
  <si>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</si>
  <si>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</si>
  <si>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</si>
  <si>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</si>
  <si>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</si>
  <si>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</si>
  <si>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</si>
  <si>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</si>
  <si>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</si>
  <si>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</si>
  <si>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</si>
  <si>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</si>
  <si>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</si>
  <si>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</si>
  <si>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</si>
  <si>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</si>
  <si>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</si>
  <si>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</si>
  <si>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</si>
  <si>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</si>
  <si>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</si>
  <si>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</si>
  <si>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</si>
  <si>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</si>
  <si>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</si>
  <si>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</si>
  <si>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</si>
  <si>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</si>
  <si>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</si>
  <si>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</si>
  <si>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</si>
  <si>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</si>
  <si>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</si>
  <si>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</si>
  <si>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</si>
  <si>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</si>
  <si>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</si>
  <si>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</si>
  <si>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</si>
  <si>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</si>
  <si>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</si>
  <si>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</si>
  <si>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</si>
  <si>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</si>
  <si>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</si>
  <si>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</si>
  <si>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</si>
  <si>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</si>
  <si>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</si>
  <si>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</si>
  <si>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</si>
  <si>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</si>
  <si>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</si>
  <si>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</si>
  <si>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</si>
  <si>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</si>
  <si>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</si>
  <si>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</si>
  <si>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</si>
  <si>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</si>
  <si>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</si>
  <si>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</si>
  <si>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</si>
  <si>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</si>
  <si>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</si>
  <si>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</si>
  <si>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</si>
  <si>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</si>
  <si>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</si>
  <si>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</si>
  <si>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</si>
  <si>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</si>
  <si>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</si>
  <si>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</si>
  <si>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</si>
  <si>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</si>
  <si>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</si>
  <si>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</si>
  <si>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</si>
  <si>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</si>
  <si>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</si>
  <si>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</si>
  <si>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</si>
  <si>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</si>
  <si>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</si>
  <si>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</si>
  <si>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</si>
  <si>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</si>
  <si>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</si>
  <si>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</si>
  <si>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</si>
  <si>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</si>
  <si>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</si>
  <si>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</si>
  <si>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</si>
  <si>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</si>
  <si>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</si>
  <si>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</si>
  <si>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</si>
  <si>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</si>
  <si>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</si>
  <si>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</si>
  <si>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</si>
  <si>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</si>
  <si>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</si>
  <si>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</si>
  <si>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</si>
  <si>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</si>
  <si>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</si>
  <si>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</si>
  <si>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</si>
  <si>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</si>
  <si>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</si>
  <si>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</si>
  <si>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</si>
  <si>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</si>
  <si>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</si>
  <si>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</si>
  <si>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</si>
  <si>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</si>
  <si>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</si>
  <si>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</si>
  <si>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</si>
  <si>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</si>
  <si>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</si>
  <si>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</si>
  <si>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</si>
  <si>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</si>
  <si>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</si>
  <si>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</si>
  <si>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</si>
  <si>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</si>
  <si>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</si>
  <si>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</si>
  <si>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</si>
  <si>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</si>
  <si>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</si>
  <si>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</si>
  <si>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</si>
  <si>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</si>
  <si>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</si>
  <si>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</si>
  <si>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</si>
  <si>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</si>
  <si>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</si>
  <si>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</si>
  <si>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</si>
  <si>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</si>
  <si>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</si>
  <si>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</si>
  <si>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</si>
  <si>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</si>
  <si>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</si>
  <si>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</si>
  <si>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</si>
  <si>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</si>
  <si>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</si>
  <si>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</si>
  <si>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</si>
  <si>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</si>
  <si>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</si>
  <si>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</si>
  <si>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</si>
  <si>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</si>
  <si>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</si>
  <si>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</si>
  <si>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</si>
  <si>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</si>
  <si>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</si>
  <si>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</si>
  <si>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</si>
  <si>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</si>
  <si>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</si>
  <si>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</si>
  <si>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</si>
  <si>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</si>
  <si>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</si>
  <si>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</si>
  <si>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</si>
  <si>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</si>
  <si>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</si>
  <si>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</si>
  <si>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</si>
  <si>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</si>
  <si>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</si>
  <si>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</si>
  <si>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</si>
  <si>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</si>
  <si>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</si>
  <si>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</si>
  <si>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</si>
  <si>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</si>
  <si>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</si>
  <si>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</si>
  <si>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</si>
  <si>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</si>
  <si>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</si>
  <si>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</si>
  <si>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</si>
  <si>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</si>
  <si>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</si>
  <si>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</si>
  <si>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</si>
  <si>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</si>
  <si>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</si>
  <si>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</si>
  <si>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</si>
  <si>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</si>
  <si>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</si>
  <si>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</si>
  <si>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</si>
  <si>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</si>
  <si>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</si>
  <si>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</si>
  <si>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</si>
  <si>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</si>
  <si>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</si>
  <si>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</si>
  <si>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</si>
  <si>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</si>
  <si>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</si>
  <si>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</si>
  <si>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</si>
  <si>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</si>
  <si>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</si>
  <si>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</si>
  <si>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</si>
  <si>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</si>
  <si>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</si>
  <si>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</si>
  <si>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</si>
  <si>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</si>
  <si>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</si>
  <si>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</si>
  <si>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</si>
  <si>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</si>
  <si>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</si>
  <si>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</si>
  <si>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</si>
  <si>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</si>
  <si>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</si>
  <si>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</si>
  <si>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</si>
  <si>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</si>
  <si>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</si>
  <si>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</si>
  <si>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</si>
  <si>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</si>
  <si>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</si>
  <si>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</si>
  <si>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</si>
  <si>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</si>
  <si>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</si>
  <si>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</si>
  <si>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</si>
  <si>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</si>
  <si>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</si>
  <si>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</si>
  <si>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</si>
  <si>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</si>
  <si>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</si>
  <si>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</si>
  <si>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</si>
  <si>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</si>
  <si>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</si>
  <si>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</si>
  <si>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</si>
  <si>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</si>
  <si>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</si>
  <si>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</si>
  <si>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</si>
  <si>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</si>
  <si>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</si>
  <si>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</si>
  <si>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</si>
  <si>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</si>
  <si>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</si>
  <si>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</si>
  <si>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</si>
  <si>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</si>
  <si>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</si>
  <si>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</si>
  <si>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</si>
  <si>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</si>
  <si>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</si>
  <si>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</si>
  <si>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</si>
  <si>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</si>
  <si>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</si>
  <si>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</si>
  <si>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</si>
  <si>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</si>
  <si>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</si>
  <si>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</si>
  <si>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</si>
  <si>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</si>
  <si>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</si>
  <si>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</si>
  <si>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</si>
  <si>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</si>
  <si>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</si>
  <si>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</si>
  <si>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</si>
  <si>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</si>
  <si>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</si>
  <si>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</si>
  <si>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</si>
  <si>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</si>
  <si>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</si>
  <si>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</si>
  <si>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</si>
  <si>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</si>
  <si>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</si>
  <si>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</si>
  <si>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</si>
  <si>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</si>
  <si>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</si>
  <si>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</si>
  <si>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</si>
  <si>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</si>
  <si>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</si>
  <si>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</si>
  <si>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</si>
  <si>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</si>
  <si>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</si>
  <si>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</si>
  <si>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</si>
  <si>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</si>
  <si>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</si>
  <si>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</si>
  <si>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</si>
  <si>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</si>
  <si>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</si>
  <si>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</si>
  <si>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</si>
  <si>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</si>
  <si>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</si>
  <si>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</si>
  <si>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</si>
  <si>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</si>
  <si>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</si>
  <si>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</si>
  <si>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</si>
  <si>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</si>
  <si>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</si>
  <si>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</si>
  <si>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</si>
  <si>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</si>
  <si>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</si>
  <si>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</si>
  <si>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</si>
  <si>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</si>
  <si>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</si>
  <si>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</si>
  <si>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</si>
  <si>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</si>
  <si>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</si>
  <si>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</si>
  <si>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</si>
  <si>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</si>
  <si>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</si>
  <si>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</si>
  <si>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</si>
  <si>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</si>
  <si>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</si>
  <si>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</si>
  <si>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</si>
  <si>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</si>
  <si>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</si>
  <si>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</si>
  <si>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</si>
  <si>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</si>
  <si>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</si>
  <si>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</si>
  <si>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</si>
  <si>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</si>
  <si>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</si>
  <si>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</si>
  <si>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</si>
  <si>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</si>
  <si>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</si>
  <si>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</si>
  <si>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</si>
  <si>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</si>
  <si>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</si>
  <si>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</si>
  <si>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</si>
  <si>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</si>
  <si>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</si>
  <si>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</si>
  <si>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</si>
  <si>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</si>
  <si>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</si>
  <si>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</si>
  <si>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</si>
  <si>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</si>
  <si>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</si>
  <si>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</si>
  <si>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</si>
  <si>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</si>
  <si>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</si>
  <si>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</si>
  <si>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</si>
  <si>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</si>
  <si>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</si>
  <si>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</si>
  <si>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</si>
  <si>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</si>
  <si>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</si>
  <si>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</si>
  <si>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</si>
  <si>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</si>
  <si>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</si>
  <si>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</si>
  <si>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</si>
  <si>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</si>
  <si>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</si>
  <si>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</si>
  <si>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</si>
  <si>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</si>
  <si>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</si>
  <si>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</si>
  <si>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</si>
  <si>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</si>
  <si>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</si>
  <si>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</si>
  <si>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</si>
  <si>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</si>
  <si>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</si>
  <si>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</si>
  <si>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</si>
  <si>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</si>
  <si>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</si>
  <si>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</si>
  <si>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</si>
  <si>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</si>
  <si>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</si>
  <si>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</si>
  <si>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</si>
  <si>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</si>
  <si>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</si>
  <si>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</si>
  <si>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</si>
  <si>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</si>
  <si>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</si>
  <si>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</si>
  <si>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</si>
  <si>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</si>
  <si>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</si>
  <si>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</si>
  <si>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</si>
  <si>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</si>
  <si>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</si>
  <si>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</si>
  <si>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</si>
  <si>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</si>
  <si>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</si>
  <si>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</si>
  <si>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</si>
  <si>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</si>
  <si>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</si>
  <si>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</si>
  <si>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</si>
  <si>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</si>
  <si>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</si>
  <si>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</si>
  <si>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</si>
  <si>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</si>
  <si>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</si>
  <si>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</si>
  <si>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</si>
  <si>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</si>
  <si>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</si>
  <si>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</si>
  <si>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</si>
  <si>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</si>
  <si>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</si>
  <si>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</si>
  <si>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</si>
  <si>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</si>
  <si>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</si>
  <si>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</si>
  <si>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</si>
  <si>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</si>
  <si>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</si>
  <si>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</si>
  <si>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</si>
  <si>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</si>
  <si>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</si>
  <si>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</si>
  <si>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</si>
  <si>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</si>
  <si>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</si>
  <si>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</si>
  <si>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</si>
  <si>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</si>
  <si>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</si>
  <si>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</si>
  <si>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</si>
  <si>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</si>
  <si>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</si>
  <si>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</si>
  <si>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</si>
  <si>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</si>
  <si>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</si>
  <si>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</si>
  <si>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</si>
  <si>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</si>
  <si>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</si>
  <si>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</si>
  <si>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</si>
  <si>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</si>
  <si>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</si>
  <si>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</si>
  <si>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</si>
  <si>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</si>
  <si>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</si>
  <si>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</si>
  <si>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</si>
  <si>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</si>
  <si>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</si>
  <si>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</si>
  <si>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</si>
  <si>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</si>
  <si>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</si>
  <si>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</si>
  <si>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</si>
  <si>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</si>
  <si>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</si>
  <si>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</si>
  <si>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</si>
  <si>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</si>
  <si>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</si>
  <si>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</si>
  <si>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</si>
  <si>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</si>
  <si>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</si>
  <si>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</si>
  <si>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</si>
  <si>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</si>
  <si>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</si>
  <si>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</si>
  <si>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</si>
  <si>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</si>
  <si>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</si>
  <si>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</si>
  <si>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</si>
  <si>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</si>
  <si>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</si>
  <si>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</si>
  <si>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</si>
  <si>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</si>
  <si>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</si>
  <si>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</si>
  <si>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</si>
  <si>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</si>
  <si>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</si>
  <si>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</si>
  <si>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</si>
  <si>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</si>
  <si>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</si>
  <si>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</si>
  <si>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</si>
  <si>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</si>
  <si>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</si>
  <si>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</si>
  <si>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</si>
  <si>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</si>
  <si>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</si>
  <si>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</si>
  <si>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</si>
  <si>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</si>
  <si>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</si>
  <si>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</si>
  <si>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</si>
  <si>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</si>
  <si>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</si>
  <si>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</si>
  <si>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</si>
  <si>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</si>
  <si>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</si>
  <si>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</si>
  <si>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</si>
  <si>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</si>
  <si>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</si>
  <si>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</si>
  <si>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</si>
  <si>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</si>
  <si>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</si>
  <si>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</si>
  <si>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</si>
  <si>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</si>
  <si>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</si>
  <si>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</si>
  <si>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</si>
  <si>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</si>
  <si>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</si>
  <si>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</si>
  <si>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</si>
  <si>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</si>
  <si>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</si>
  <si>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</si>
  <si>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</si>
  <si>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</si>
  <si>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</si>
  <si>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</si>
  <si>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</si>
  <si>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</si>
  <si>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</si>
  <si>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</si>
  <si>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</si>
  <si>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</si>
  <si>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</si>
  <si>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</si>
  <si>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</si>
  <si>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</si>
  <si>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</si>
  <si>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</si>
  <si>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</si>
  <si>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</si>
  <si>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</si>
  <si>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</si>
  <si>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</si>
  <si>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</si>
  <si>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</si>
  <si>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</si>
  <si>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</si>
  <si>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</si>
  <si>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</si>
  <si>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</si>
  <si>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</si>
  <si>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</si>
  <si>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</si>
  <si>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</si>
  <si>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</si>
  <si>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</si>
  <si>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</si>
  <si>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</si>
  <si>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</si>
  <si>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</si>
  <si>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</si>
  <si>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</si>
  <si>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</si>
  <si>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</si>
  <si>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</si>
  <si>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</si>
  <si>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</si>
  <si>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</si>
  <si>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</si>
  <si>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</si>
  <si>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</si>
  <si>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</si>
  <si>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</si>
  <si>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</si>
  <si>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</si>
  <si>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</si>
  <si>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</si>
  <si>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</si>
  <si>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</si>
  <si>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</si>
  <si>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</si>
  <si>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</si>
  <si>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</si>
  <si>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</si>
  <si>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</si>
  <si>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</si>
  <si>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</si>
  <si>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</si>
  <si>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</si>
  <si>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</si>
  <si>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</si>
  <si>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</si>
  <si>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</si>
  <si>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</si>
  <si>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</si>
  <si>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</si>
  <si>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</si>
  <si>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</si>
  <si>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</si>
  <si>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</si>
  <si>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</si>
  <si>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</si>
  <si>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</si>
  <si>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</si>
  <si>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</si>
  <si>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</si>
  <si>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</si>
  <si>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</si>
  <si>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</si>
  <si>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</si>
  <si>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</si>
  <si>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</si>
  <si>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</si>
  <si>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</si>
  <si>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</si>
  <si>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</si>
  <si>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</si>
  <si>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</si>
  <si>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</si>
  <si>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</si>
  <si>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</si>
  <si>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</si>
  <si>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</si>
  <si>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</si>
  <si>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</si>
  <si>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</si>
  <si>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</si>
  <si>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</si>
  <si>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</si>
  <si>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</si>
  <si>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</si>
  <si>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</si>
  <si>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</si>
  <si>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</si>
  <si>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</si>
  <si>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</si>
  <si>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</si>
  <si>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</si>
  <si>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</si>
  <si>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</si>
  <si>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</si>
  <si>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</si>
  <si>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</si>
  <si>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</si>
  <si>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</si>
  <si>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</si>
  <si>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</si>
  <si>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</si>
  <si>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</si>
  <si>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</si>
  <si>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</si>
  <si>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</si>
  <si>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</si>
  <si>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</si>
  <si>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</si>
  <si>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</si>
  <si>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</si>
  <si>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</si>
  <si>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</si>
  <si>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</si>
  <si>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</si>
  <si>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</si>
  <si>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</si>
  <si>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</si>
  <si>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</si>
  <si>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</si>
  <si>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</si>
  <si>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</si>
  <si>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</si>
  <si>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</si>
  <si>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</si>
  <si>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</si>
  <si>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</si>
  <si>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</si>
  <si>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</si>
  <si>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</si>
  <si>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</si>
  <si>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</si>
  <si>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</si>
  <si>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</si>
  <si>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</si>
  <si>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</si>
  <si>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</si>
  <si>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</si>
  <si>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</si>
  <si>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</si>
  <si>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</si>
  <si>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</si>
  <si>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</si>
  <si>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</si>
  <si>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</si>
  <si>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</si>
  <si>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</si>
  <si>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</si>
  <si>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</si>
  <si>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</si>
  <si>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</si>
  <si>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</si>
  <si>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</si>
  <si>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</si>
  <si>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</si>
  <si>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</si>
  <si>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</si>
  <si>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</si>
  <si>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</si>
  <si>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</si>
  <si>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</si>
  <si>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</si>
  <si>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</si>
  <si>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</si>
  <si>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</si>
  <si>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</si>
  <si>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</si>
  <si>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</si>
  <si>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</si>
  <si>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</si>
  <si>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</si>
  <si>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</si>
  <si>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</si>
  <si>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</si>
  <si>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</si>
  <si>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</si>
  <si>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</si>
  <si>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</si>
  <si>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</si>
  <si>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</si>
  <si>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</si>
  <si>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</si>
  <si>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</si>
  <si>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</si>
  <si>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</si>
  <si>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</si>
  <si>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</si>
  <si>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</si>
  <si>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</si>
  <si>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</si>
  <si>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</si>
  <si>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</si>
  <si>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</si>
  <si>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</si>
  <si>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</si>
  <si>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</si>
  <si>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</si>
  <si>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</si>
  <si>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</si>
  <si>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</si>
  <si>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</si>
  <si>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</si>
  <si>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</si>
  <si>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</si>
  <si>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</si>
  <si>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</si>
  <si>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</si>
  <si>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</si>
  <si>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</si>
  <si>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</si>
  <si>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</si>
  <si>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</si>
  <si>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</si>
  <si>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</si>
  <si>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</si>
  <si>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</si>
  <si>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</si>
  <si>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</si>
  <si>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</si>
  <si>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</si>
  <si>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</si>
  <si>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</si>
  <si>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</si>
  <si>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</si>
  <si>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</si>
  <si>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</si>
  <si>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</si>
  <si>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</si>
  <si>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</si>
  <si>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</si>
  <si>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</si>
  <si>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</si>
  <si>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</si>
  <si>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</si>
  <si>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</si>
  <si>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</si>
  <si>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</si>
  <si>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</si>
  <si>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</si>
  <si>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</si>
  <si>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</si>
  <si>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</si>
  <si>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</si>
  <si>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</si>
  <si>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</si>
  <si>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</si>
  <si>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</si>
  <si>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</si>
  <si>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</si>
  <si>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</si>
  <si>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</si>
  <si>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</si>
  <si>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</si>
  <si>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</si>
  <si>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</si>
  <si>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</si>
  <si>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</si>
  <si>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</si>
  <si>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</si>
  <si>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</si>
  <si>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</si>
  <si>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</si>
  <si>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</si>
  <si>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</si>
  <si>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</si>
  <si>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</si>
  <si>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</si>
  <si>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</si>
  <si>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</si>
  <si>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</si>
  <si>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</si>
  <si>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</si>
  <si>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</si>
  <si>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</si>
  <si>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</si>
  <si>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</si>
  <si>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</si>
  <si>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</si>
  <si>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</si>
  <si>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</si>
  <si>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</si>
  <si>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</si>
  <si>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</si>
  <si>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</si>
  <si>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</si>
  <si>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</si>
  <si>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</si>
  <si>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</si>
  <si>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</si>
  <si>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</si>
  <si>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</si>
  <si>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</si>
  <si>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</si>
  <si>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</si>
  <si>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</si>
  <si>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</si>
  <si>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</si>
  <si>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</si>
  <si>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</si>
  <si>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</si>
  <si>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</si>
  <si>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</si>
  <si>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</si>
  <si>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</si>
  <si>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</si>
  <si>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</si>
  <si>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</si>
  <si>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</si>
  <si>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</si>
  <si>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</si>
  <si>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</si>
  <si>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</si>
  <si>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</si>
  <si>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</si>
  <si>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</si>
  <si>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</si>
  <si>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</si>
  <si>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</si>
  <si>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</si>
  <si>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</si>
  <si>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</si>
  <si>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</si>
  <si>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</si>
  <si>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</si>
  <si>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</si>
  <si>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</si>
  <si>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</si>
  <si>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</si>
  <si>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</si>
  <si>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</si>
  <si>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</si>
  <si>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</si>
  <si>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</si>
  <si>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</si>
  <si>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</si>
  <si>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</si>
  <si>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</si>
  <si>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</si>
  <si>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</si>
  <si>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</si>
  <si>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</si>
  <si>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</si>
  <si>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</si>
  <si>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</si>
  <si>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</si>
  <si>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</si>
  <si>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</si>
  <si>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</si>
  <si>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</si>
  <si>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</si>
  <si>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</si>
  <si>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</si>
  <si>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</si>
  <si>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</si>
  <si>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</si>
  <si>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</si>
  <si>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</si>
  <si>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</si>
  <si>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</si>
  <si>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</si>
  <si>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</si>
  <si>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</si>
  <si>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</si>
  <si>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</si>
  <si>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</si>
  <si>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</si>
  <si>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</si>
  <si>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</si>
  <si>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</si>
  <si>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</si>
  <si>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</si>
  <si>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</si>
  <si>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</si>
  <si>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</si>
  <si>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</si>
  <si>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</si>
  <si>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</si>
  <si>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</si>
  <si>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</si>
  <si>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</si>
  <si>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</si>
  <si>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</si>
  <si>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</si>
  <si>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</si>
  <si>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</si>
  <si>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</si>
  <si>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</si>
  <si>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</si>
  <si>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</si>
  <si>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</si>
  <si>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</si>
  <si>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</si>
  <si>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</si>
  <si>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</si>
  <si>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</si>
  <si>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</si>
  <si>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</si>
  <si>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</si>
  <si>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</si>
  <si>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</si>
  <si>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</si>
  <si>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</si>
  <si>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</si>
  <si>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</si>
  <si>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</si>
  <si>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</si>
  <si>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</si>
  <si>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</si>
  <si>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</si>
  <si>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</si>
  <si>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</si>
  <si>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</si>
  <si>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</si>
  <si>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</si>
  <si>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</si>
  <si>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</si>
  <si>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</si>
  <si>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</si>
  <si>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</si>
  <si>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</si>
  <si>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</si>
  <si>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</si>
  <si>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</si>
  <si>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</si>
  <si>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</si>
  <si>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</si>
  <si>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</si>
  <si>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</si>
  <si>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</si>
  <si>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</si>
  <si>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</si>
  <si>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</si>
  <si>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</si>
  <si>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</si>
  <si>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</si>
  <si>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</si>
  <si>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</si>
  <si>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</si>
  <si>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</si>
  <si>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</si>
  <si>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</si>
  <si>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</si>
  <si>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</si>
  <si>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</si>
  <si>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</si>
  <si>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</si>
  <si>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</si>
  <si>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</si>
  <si>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</si>
  <si>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</si>
  <si>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</si>
  <si>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</si>
  <si>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</si>
  <si>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</si>
  <si>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</si>
  <si>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</si>
  <si>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</si>
  <si>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</si>
  <si>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</si>
  <si>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</si>
  <si>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</si>
  <si>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</si>
  <si>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</si>
  <si>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</si>
  <si>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</si>
  <si>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</si>
  <si>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</si>
  <si>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</si>
  <si>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</si>
  <si>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</si>
  <si>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</si>
  <si>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</si>
  <si>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</si>
  <si>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</si>
  <si>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</si>
  <si>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</si>
  <si>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</si>
  <si>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</si>
  <si>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</si>
  <si>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</si>
  <si>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</si>
  <si>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</si>
  <si>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</si>
  <si>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</si>
  <si>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</si>
  <si>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</si>
  <si>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</si>
  <si>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</si>
  <si>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</si>
  <si>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</si>
  <si>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</si>
  <si>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</si>
  <si>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</si>
  <si>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</si>
  <si>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</si>
  <si>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</si>
  <si>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</si>
  <si>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</si>
  <si>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</si>
  <si>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</si>
  <si>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</si>
  <si>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</si>
  <si>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</si>
  <si>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</si>
  <si>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</si>
  <si>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</si>
  <si>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</si>
  <si>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</si>
  <si>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</si>
  <si>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</si>
  <si>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</si>
  <si>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</si>
  <si>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</si>
  <si>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</si>
  <si>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</si>
  <si>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</si>
  <si>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</si>
  <si>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</si>
  <si>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</si>
  <si>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</si>
  <si>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</si>
  <si>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</si>
  <si>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</si>
  <si>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</si>
  <si>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</si>
  <si>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</si>
  <si>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</si>
  <si>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</si>
  <si>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</si>
  <si>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</si>
  <si>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</si>
  <si>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</si>
  <si>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</si>
  <si>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</si>
  <si>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</si>
  <si>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</si>
  <si>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</si>
  <si>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</si>
  <si>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</si>
  <si>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</si>
  <si>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</si>
  <si>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</si>
  <si>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</si>
  <si>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</si>
  <si>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</si>
  <si>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</si>
  <si>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</si>
  <si>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</si>
  <si>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</si>
  <si>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</si>
  <si>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</si>
  <si>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</si>
  <si>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</si>
  <si>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</si>
  <si>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</si>
  <si>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</si>
  <si>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</si>
  <si>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</si>
  <si>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</si>
  <si>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</si>
  <si>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</si>
  <si>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</si>
  <si>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</si>
  <si>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</si>
  <si>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</si>
  <si>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</si>
  <si>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</si>
  <si>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</si>
  <si>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</si>
  <si>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</si>
  <si>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</si>
  <si>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</si>
  <si>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</si>
  <si>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</si>
  <si>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</si>
  <si>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</si>
  <si>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</si>
  <si>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</si>
  <si>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</si>
  <si>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</si>
  <si>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</si>
  <si>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</si>
  <si>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</si>
  <si>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</si>
  <si>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</si>
  <si>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</si>
  <si>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</si>
  <si>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</si>
  <si>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</si>
  <si>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</si>
  <si>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</si>
  <si>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</si>
  <si>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</si>
  <si>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</si>
  <si>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</si>
  <si>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</si>
  <si>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</si>
  <si>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</si>
  <si>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</si>
  <si>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</si>
  <si>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</si>
  <si>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</si>
  <si>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</si>
  <si>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</si>
  <si>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</si>
  <si>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</si>
  <si>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</si>
  <si>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</si>
  <si>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</si>
  <si>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</si>
  <si>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</si>
  <si>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</si>
  <si>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</si>
  <si>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</si>
  <si>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</si>
  <si>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</si>
  <si>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</si>
  <si>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</si>
  <si>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</si>
  <si>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</si>
  <si>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</si>
  <si>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</si>
  <si>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</si>
  <si>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</si>
  <si>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</si>
  <si>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</si>
  <si>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</si>
  <si>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</si>
  <si>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</si>
  <si>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</si>
  <si>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</si>
  <si>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</si>
  <si>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</si>
  <si>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</si>
  <si>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</si>
  <si>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</si>
  <si>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</si>
  <si>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</si>
  <si>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</si>
  <si>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</si>
  <si>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</si>
  <si>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</si>
  <si>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</si>
  <si>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</si>
  <si>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</si>
  <si>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</si>
  <si>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</si>
  <si>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</si>
  <si>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</si>
  <si>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</si>
  <si>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</si>
  <si>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</si>
  <si>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</si>
  <si>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</si>
  <si>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</si>
  <si>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</si>
  <si>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</si>
  <si>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</si>
  <si>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</si>
  <si>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</si>
  <si>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</si>
  <si>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</si>
  <si>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</si>
  <si>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</si>
  <si>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</si>
  <si>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</si>
  <si>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</si>
  <si>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</si>
  <si>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</si>
  <si>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</si>
  <si>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</si>
  <si>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</si>
  <si>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</si>
  <si>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</si>
  <si>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</si>
  <si>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</si>
  <si>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</si>
  <si>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</si>
  <si>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</si>
  <si>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</si>
  <si>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</si>
  <si>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</si>
  <si>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</si>
  <si>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</si>
  <si>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</si>
  <si>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</si>
  <si>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</si>
  <si>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</si>
  <si>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</si>
  <si>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</si>
  <si>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</si>
  <si>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</si>
  <si>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</si>
  <si>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</si>
  <si>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</si>
  <si>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</si>
  <si>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</si>
  <si>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</si>
  <si>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</si>
  <si>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</si>
  <si>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</si>
  <si>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</si>
  <si>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</si>
  <si>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</si>
  <si>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</si>
  <si>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</si>
  <si>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</si>
  <si>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</si>
  <si>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</si>
  <si>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</si>
  <si>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</si>
  <si>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</si>
  <si>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</si>
  <si>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</si>
  <si>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</si>
  <si>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</si>
  <si>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</si>
  <si>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</si>
  <si>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</si>
  <si>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</si>
  <si>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</si>
  <si>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</si>
  <si>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</si>
  <si>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</si>
  <si>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</si>
  <si>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</si>
  <si>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</si>
  <si>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</si>
  <si>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</si>
  <si>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</si>
  <si>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</si>
  <si>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</si>
  <si>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</si>
  <si>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</si>
  <si>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</si>
  <si>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</si>
  <si>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</si>
  <si>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</si>
  <si>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</si>
  <si>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</si>
  <si>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</si>
  <si>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</si>
  <si>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</si>
  <si>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</si>
  <si>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</si>
  <si>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</si>
  <si>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</si>
  <si>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</si>
  <si>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</si>
  <si>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</si>
  <si>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</si>
  <si>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</si>
  <si>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</si>
  <si>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</si>
  <si>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</si>
  <si>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</si>
  <si>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</si>
  <si>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</si>
  <si>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</si>
  <si>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</si>
  <si>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</si>
  <si>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</si>
  <si>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</si>
  <si>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</si>
  <si>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</si>
  <si>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</si>
  <si>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</si>
  <si>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</si>
  <si>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</si>
  <si>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</si>
  <si>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</si>
  <si>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</si>
  <si>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</si>
  <si>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</si>
  <si>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</si>
  <si>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</si>
  <si>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</si>
  <si>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</si>
  <si>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</si>
  <si>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</si>
  <si>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</si>
  <si>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</si>
  <si>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</si>
  <si>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</si>
  <si>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</si>
  <si>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</si>
  <si>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</si>
  <si>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</si>
  <si>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</si>
  <si>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</si>
  <si>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</si>
  <si>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</si>
  <si>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</si>
  <si>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</si>
  <si>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</si>
  <si>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</si>
  <si>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</si>
  <si>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</si>
  <si>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</si>
  <si>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</si>
  <si>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</si>
  <si>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</si>
  <si>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</si>
  <si>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</si>
  <si>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</si>
  <si>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</si>
  <si>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</si>
  <si>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</si>
  <si>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</si>
  <si>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</si>
  <si>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</si>
  <si>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</si>
  <si>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</si>
  <si>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</si>
  <si>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</si>
  <si>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</si>
  <si>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</si>
  <si>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</si>
  <si>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</si>
  <si>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</si>
  <si>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</si>
  <si>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</si>
  <si>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</si>
  <si>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</si>
  <si>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</si>
  <si>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</si>
  <si>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</si>
  <si>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</si>
  <si>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</si>
  <si>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</si>
  <si>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</si>
  <si>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</si>
  <si>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</si>
  <si>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</si>
  <si>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</si>
  <si>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</si>
  <si>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</si>
  <si>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</si>
  <si>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</si>
  <si>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</si>
  <si>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</si>
  <si>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</si>
  <si>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</si>
  <si>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</si>
  <si>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</si>
  <si>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</si>
  <si>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</si>
  <si>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</si>
  <si>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</si>
  <si>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</si>
  <si>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</si>
  <si>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</si>
  <si>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</si>
  <si>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</si>
  <si>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</si>
  <si>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</si>
  <si>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</si>
  <si>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</si>
  <si>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</si>
  <si>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</si>
  <si>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</si>
  <si>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</si>
  <si>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</si>
  <si>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</si>
  <si>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</si>
  <si>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</si>
  <si>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</si>
  <si>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</si>
  <si>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</si>
  <si>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</si>
  <si>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</si>
  <si>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</si>
  <si>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</si>
  <si>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</si>
  <si>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</si>
  <si>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</si>
  <si>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</si>
  <si>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</si>
  <si>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</si>
  <si>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</si>
  <si>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</si>
  <si>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</si>
  <si>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</si>
  <si>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</si>
  <si>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</si>
  <si>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</si>
  <si>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</si>
  <si>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</si>
  <si>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</si>
  <si>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</si>
  <si>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</si>
  <si>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</si>
  <si>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</si>
  <si>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</si>
  <si>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</si>
  <si>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</si>
  <si>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</si>
  <si>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</si>
  <si>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</si>
  <si>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</si>
  <si>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</si>
  <si>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</si>
  <si>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</si>
  <si>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</si>
  <si>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</si>
  <si>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</si>
  <si>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</si>
  <si>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</si>
  <si>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</si>
  <si>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</si>
  <si>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</si>
  <si>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</si>
  <si>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</si>
  <si>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</si>
  <si>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</si>
  <si>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</si>
  <si>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</si>
  <si>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</si>
  <si>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</si>
  <si>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</si>
  <si>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</si>
  <si>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</si>
  <si>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</si>
  <si>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</si>
  <si>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</si>
  <si>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</si>
  <si>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</si>
  <si>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</si>
  <si>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</si>
  <si>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</si>
  <si>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</si>
  <si>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</si>
  <si>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</si>
  <si>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</si>
  <si>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</si>
  <si>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</si>
  <si>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</si>
  <si>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</si>
  <si>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</si>
  <si>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</si>
  <si>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</si>
  <si>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</si>
  <si>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</si>
  <si>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</si>
  <si>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</si>
  <si>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</si>
  <si>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</si>
  <si>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</si>
  <si>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</si>
  <si>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</si>
  <si>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</si>
  <si>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</si>
  <si>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</si>
  <si>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</si>
  <si>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</si>
  <si>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</si>
  <si>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</si>
  <si>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</si>
  <si>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</si>
  <si>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</si>
  <si>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</si>
  <si>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</si>
  <si>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</si>
  <si>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</si>
  <si>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</si>
  <si>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</si>
  <si>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</si>
  <si>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</si>
  <si>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</si>
  <si>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</si>
  <si>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</si>
  <si>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</si>
  <si>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</si>
  <si>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</si>
  <si>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</si>
  <si>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</si>
  <si>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</si>
  <si>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</si>
  <si>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</si>
  <si>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</si>
  <si>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</si>
  <si>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</si>
  <si>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</si>
  <si>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</si>
  <si>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</si>
  <si>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</si>
  <si>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</si>
  <si>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</si>
  <si>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</si>
  <si>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</si>
  <si>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</si>
  <si>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</si>
  <si>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</si>
  <si>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</si>
  <si>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</si>
  <si>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</si>
  <si>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</si>
  <si>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</si>
  <si>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</si>
  <si>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</si>
  <si>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</si>
  <si>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</si>
  <si>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</si>
  <si>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</si>
  <si>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</si>
  <si>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</si>
  <si>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</si>
  <si>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</si>
  <si>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</si>
  <si>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</si>
  <si>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</si>
  <si>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</si>
  <si>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</si>
  <si>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</si>
  <si>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</si>
  <si>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</si>
  <si>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</si>
  <si>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</si>
  <si>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</si>
  <si>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</si>
  <si>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</si>
  <si>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</si>
  <si>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</si>
  <si>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</si>
  <si>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</si>
  <si>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</si>
  <si>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</si>
  <si>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</si>
  <si>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</si>
  <si>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</si>
  <si>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</si>
  <si>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</si>
  <si>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</si>
  <si>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</si>
  <si>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</si>
  <si>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</si>
  <si>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</si>
  <si>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</si>
  <si>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</si>
  <si>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</si>
  <si>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</si>
  <si>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</si>
  <si>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</si>
  <si>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</si>
  <si>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</si>
  <si>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</si>
  <si>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</si>
  <si>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</si>
  <si>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</si>
  <si>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</si>
  <si>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</si>
  <si>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</si>
  <si>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</si>
  <si>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</si>
  <si>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</si>
  <si>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</si>
  <si>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</si>
  <si>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</si>
  <si>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</si>
  <si>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</si>
  <si>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</si>
  <si>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</si>
  <si>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</si>
  <si>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</si>
  <si>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</si>
  <si>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</si>
  <si>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</si>
  <si>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</si>
  <si>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</si>
  <si>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</si>
  <si>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</si>
  <si>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</si>
  <si>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</si>
  <si>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</si>
  <si>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</si>
  <si>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</si>
  <si>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</si>
  <si>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</si>
  <si>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</si>
  <si>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</si>
  <si>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</si>
  <si>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</si>
  <si>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</si>
  <si>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</si>
  <si>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</si>
  <si>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</si>
  <si>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</si>
  <si>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</si>
  <si>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</si>
  <si>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</si>
  <si>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</si>
  <si>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</si>
  <si>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</si>
  <si>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</si>
  <si>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</si>
  <si>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</si>
  <si>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</si>
  <si>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</si>
  <si>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</si>
  <si>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</si>
  <si>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</si>
  <si>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</si>
  <si>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</si>
  <si>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</si>
  <si>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</si>
  <si>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</si>
  <si>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</si>
  <si>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</si>
  <si>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</si>
  <si>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</si>
  <si>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</si>
  <si>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</si>
  <si>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</si>
  <si>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</si>
  <si>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</si>
  <si>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</si>
  <si>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</si>
  <si>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</si>
  <si>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</si>
  <si>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</si>
  <si>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</si>
  <si>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</si>
  <si>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</si>
  <si>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</si>
  <si>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</si>
  <si>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</si>
  <si>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</si>
  <si>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</si>
  <si>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</si>
  <si>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</si>
  <si>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</si>
  <si>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</si>
  <si>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</si>
  <si>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</si>
  <si>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</si>
  <si>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</si>
  <si>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</si>
  <si>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</si>
  <si>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</si>
  <si>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</si>
  <si>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</si>
  <si>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</si>
  <si>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</si>
  <si>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</si>
  <si>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</si>
  <si>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</si>
  <si>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</si>
  <si>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</si>
  <si>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</si>
  <si>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</si>
  <si>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</si>
  <si>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</si>
  <si>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</si>
  <si>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</si>
  <si>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</si>
  <si>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</si>
  <si>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</si>
  <si>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</si>
  <si>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</si>
  <si>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</si>
  <si>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</si>
  <si>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</si>
  <si>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</si>
  <si>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</si>
  <si>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</si>
  <si>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</si>
  <si>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</si>
  <si>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</si>
  <si>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</si>
  <si>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</si>
  <si>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</si>
  <si>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</si>
  <si>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</si>
  <si>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</si>
  <si>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</si>
  <si>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</si>
  <si>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</si>
  <si>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</si>
  <si>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</si>
  <si>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</si>
  <si>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</si>
  <si>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</si>
  <si>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</si>
  <si>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</si>
  <si>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</si>
  <si>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</si>
  <si>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</si>
  <si>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</si>
  <si>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</si>
  <si>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</si>
  <si>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</si>
  <si>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</si>
  <si>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</si>
  <si>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</si>
  <si>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</si>
  <si>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</si>
  <si>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</si>
  <si>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</si>
  <si>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</si>
  <si>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</si>
  <si>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</si>
  <si>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</si>
  <si>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</si>
  <si>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</si>
  <si>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</si>
  <si>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</si>
  <si>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</si>
  <si>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</si>
  <si>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</si>
  <si>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</si>
  <si>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</si>
  <si>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</si>
  <si>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</si>
  <si>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</si>
  <si>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</si>
  <si>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</si>
  <si>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</si>
  <si>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</si>
  <si>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</si>
  <si>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</si>
  <si>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</si>
  <si>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</si>
  <si>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</si>
  <si>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</si>
  <si>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</si>
  <si>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</si>
  <si>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</si>
  <si>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</si>
  <si>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</si>
  <si>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</si>
  <si>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</si>
  <si>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</si>
  <si>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</si>
  <si>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</si>
  <si>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</si>
  <si>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</si>
  <si>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</si>
  <si>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</si>
  <si>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</si>
  <si>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</si>
  <si>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</si>
  <si>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</si>
  <si>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</si>
  <si>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</si>
  <si>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</si>
  <si>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</si>
  <si>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</si>
  <si>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</si>
  <si>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</si>
  <si>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</si>
  <si>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</si>
  <si>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</si>
  <si>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</si>
  <si>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</si>
  <si>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</si>
  <si>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</si>
  <si>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</si>
  <si>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</si>
  <si>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</si>
  <si>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</si>
  <si>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</si>
  <si>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</si>
  <si>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</si>
  <si>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</si>
  <si>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</si>
  <si>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</si>
  <si>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</si>
  <si>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</si>
  <si>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</si>
  <si>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</si>
  <si>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</si>
  <si>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</si>
  <si>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</si>
  <si>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</si>
  <si>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</si>
  <si>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</si>
  <si>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</si>
  <si>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</si>
  <si>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</si>
  <si>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</si>
  <si>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</si>
  <si>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</si>
  <si>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</si>
  <si>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</si>
  <si>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</si>
  <si>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</si>
  <si>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</si>
  <si>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</si>
  <si>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</si>
  <si>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</si>
  <si>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</si>
  <si>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</si>
  <si>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</si>
  <si>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</si>
  <si>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</si>
  <si>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</si>
  <si>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</si>
  <si>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</si>
  <si>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</si>
  <si>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</si>
  <si>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</si>
  <si>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</si>
  <si>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</si>
  <si>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</si>
  <si>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</si>
  <si>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</si>
  <si>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</si>
  <si>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</si>
  <si>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</si>
  <si>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</si>
  <si>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</si>
  <si>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</si>
  <si>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</si>
  <si>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</si>
  <si>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</si>
  <si>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</si>
  <si>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</si>
  <si>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</si>
  <si>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</si>
  <si>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</si>
  <si>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</si>
  <si>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</si>
  <si>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</si>
  <si>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</si>
  <si>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</si>
  <si>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</si>
  <si>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</si>
  <si>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</si>
  <si>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</si>
  <si>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</si>
  <si>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</si>
  <si>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</si>
  <si>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</si>
  <si>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</si>
  <si>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</si>
  <si>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</si>
  <si>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</si>
  <si>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</si>
  <si>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</si>
  <si>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</si>
  <si>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</si>
  <si>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</si>
  <si>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</si>
  <si>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</si>
  <si>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</si>
  <si>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</si>
  <si>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</si>
  <si>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</si>
  <si>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</si>
  <si>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</si>
  <si>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</si>
  <si>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</si>
  <si>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</si>
  <si>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</si>
  <si>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</si>
  <si>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</si>
  <si>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</si>
  <si>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</si>
  <si>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</si>
  <si>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</si>
  <si>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</si>
  <si>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</si>
  <si>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</si>
  <si>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</si>
  <si>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</si>
  <si>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</si>
  <si>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</si>
  <si>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</si>
  <si>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</si>
  <si>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</si>
  <si>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</si>
  <si>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</si>
  <si>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</si>
  <si>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</si>
  <si>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</si>
  <si>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</si>
  <si>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</si>
  <si>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</si>
  <si>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</si>
  <si>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</si>
  <si>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</si>
  <si>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</si>
  <si>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</si>
  <si>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</si>
  <si>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</si>
  <si>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</si>
  <si>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</si>
  <si>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</si>
  <si>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</si>
  <si>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</si>
  <si>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</si>
  <si>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</si>
  <si>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</si>
  <si>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</si>
  <si>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</si>
  <si>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</si>
  <si>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</si>
  <si>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</si>
  <si>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</si>
  <si>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</si>
  <si>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</si>
  <si>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</si>
  <si>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</si>
  <si>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</si>
  <si>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</si>
  <si>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</si>
  <si>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</si>
  <si>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</si>
  <si>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</si>
  <si>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</si>
  <si>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</si>
  <si>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</si>
  <si>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</si>
  <si>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</si>
  <si>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</si>
  <si>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</si>
  <si>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</si>
  <si>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</si>
  <si>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</si>
  <si>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</si>
  <si>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</si>
  <si>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</si>
  <si>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</si>
  <si>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</si>
  <si>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</si>
  <si>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</si>
  <si>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</si>
  <si>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</si>
  <si>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</si>
  <si>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</si>
  <si>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</si>
  <si>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</si>
  <si>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</si>
  <si>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</si>
  <si>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</si>
  <si>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</si>
  <si>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</si>
  <si>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</si>
  <si>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</si>
  <si>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</si>
  <si>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</si>
  <si>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</si>
  <si>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</si>
  <si>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</si>
  <si>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</si>
  <si>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</si>
  <si>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</si>
  <si>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</si>
  <si>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</si>
  <si>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</si>
  <si>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</si>
  <si>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</si>
  <si>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</si>
  <si>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</si>
  <si>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</si>
  <si>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</si>
  <si>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</si>
  <si>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</si>
  <si>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</si>
  <si>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</si>
  <si>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</si>
  <si>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</si>
  <si>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</si>
  <si>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</si>
  <si>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</si>
  <si>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</si>
  <si>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</si>
  <si>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</si>
  <si>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</si>
  <si>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</si>
  <si>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</si>
  <si>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</si>
  <si>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</si>
  <si>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</si>
  <si>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</si>
  <si>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</si>
  <si>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</si>
  <si>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</si>
  <si>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</si>
  <si>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</si>
  <si>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</si>
  <si>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</si>
  <si>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</si>
  <si>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</si>
  <si>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</si>
  <si>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</si>
  <si>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</si>
  <si>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</si>
  <si>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</si>
  <si>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</si>
  <si>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</si>
  <si>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</si>
  <si>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</si>
  <si>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</si>
  <si>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</si>
  <si>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</si>
  <si>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</si>
  <si>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</si>
  <si>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</si>
  <si>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</si>
  <si>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</si>
  <si>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</si>
  <si>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</si>
  <si>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</si>
  <si>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</si>
  <si>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</si>
  <si>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</si>
  <si>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</si>
  <si>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</si>
  <si>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</si>
  <si>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</si>
  <si>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</si>
  <si>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</si>
  <si>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</si>
  <si>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</si>
  <si>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</si>
  <si>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</si>
  <si>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</si>
  <si>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</si>
  <si>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</si>
  <si>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</si>
  <si>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</si>
  <si>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</si>
  <si>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</si>
  <si>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</si>
  <si>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</si>
  <si>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</si>
  <si>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</si>
  <si>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</si>
  <si>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</si>
  <si>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</si>
  <si>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</si>
  <si>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</si>
  <si>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</si>
  <si>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</si>
  <si>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</si>
  <si>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</si>
  <si>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</si>
  <si>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</si>
  <si>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</si>
  <si>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</si>
  <si>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</si>
  <si>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</si>
  <si>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</si>
  <si>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</si>
  <si>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</si>
  <si>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</si>
  <si>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</si>
  <si>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</si>
  <si>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</si>
  <si>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</si>
  <si>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</si>
  <si>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</si>
  <si>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</si>
  <si>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</si>
  <si>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</si>
  <si>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</si>
  <si>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</si>
  <si>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</si>
  <si>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</si>
  <si>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</si>
  <si>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</si>
  <si>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</si>
  <si>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</si>
  <si>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</si>
  <si>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</si>
  <si>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</si>
  <si>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</si>
  <si>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</si>
  <si>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</si>
  <si>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</si>
  <si>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</si>
  <si>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</si>
  <si>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</si>
  <si>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</si>
  <si>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</si>
  <si>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</si>
  <si>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</si>
  <si>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</si>
  <si>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</si>
  <si>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</si>
  <si>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</si>
  <si>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</si>
  <si>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</si>
  <si>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</si>
  <si>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</si>
  <si>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</si>
  <si>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</si>
  <si>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</si>
  <si>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</si>
  <si>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</si>
  <si>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</si>
  <si>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</si>
  <si>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</si>
  <si>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</si>
  <si>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</si>
  <si>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</si>
  <si>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</si>
  <si>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</si>
  <si>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</si>
  <si>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</si>
  <si>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</si>
  <si>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</si>
  <si>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</si>
  <si>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</si>
  <si>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</si>
  <si>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</si>
  <si>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</si>
  <si>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</si>
  <si>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</si>
  <si>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</si>
  <si>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</si>
  <si>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</si>
  <si>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</si>
  <si>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</si>
  <si>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</si>
  <si>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</si>
  <si>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</si>
  <si>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</si>
  <si>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</si>
  <si>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</si>
  <si>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</si>
  <si>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</si>
  <si>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</si>
  <si>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</si>
  <si>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</si>
  <si>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</si>
  <si>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</si>
  <si>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</si>
  <si>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</si>
  <si>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</si>
  <si>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</si>
  <si>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</si>
  <si>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</si>
  <si>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</si>
  <si>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</si>
  <si>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</si>
  <si>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</si>
  <si>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</si>
  <si>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</si>
  <si>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</si>
  <si>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</si>
  <si>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</si>
  <si>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</si>
  <si>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</si>
  <si>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</si>
  <si>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</si>
  <si>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</si>
  <si>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</si>
  <si>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</si>
  <si>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</si>
  <si>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</si>
  <si>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</si>
  <si>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</si>
  <si>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</si>
  <si>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</si>
  <si>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</si>
  <si>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</si>
  <si>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</si>
  <si>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</si>
  <si>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</si>
  <si>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</si>
  <si>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</si>
  <si>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</si>
  <si>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</si>
  <si>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</si>
  <si>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</si>
  <si>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</si>
  <si>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</si>
  <si>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</si>
  <si>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</si>
  <si>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</si>
  <si>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</si>
  <si>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</si>
  <si>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</si>
  <si>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</si>
  <si>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</si>
  <si>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</si>
  <si>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</si>
  <si>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</si>
  <si>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</si>
  <si>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</si>
  <si>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</si>
  <si>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</si>
  <si>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</si>
  <si>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</si>
  <si>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</si>
  <si>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</si>
  <si>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</si>
  <si>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</si>
  <si>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</si>
  <si>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</si>
  <si>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</si>
  <si>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</si>
  <si>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</si>
  <si>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</si>
  <si>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</si>
  <si>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</si>
  <si>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</si>
  <si>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</si>
  <si>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</si>
  <si>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</si>
  <si>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</si>
  <si>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</si>
  <si>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</si>
  <si>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</si>
  <si>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</si>
  <si>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</si>
  <si>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</si>
  <si>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</si>
  <si>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</si>
  <si>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</si>
  <si>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</si>
  <si>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</si>
  <si>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</si>
  <si>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</si>
  <si>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</si>
  <si>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</si>
  <si>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</si>
  <si>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</si>
  <si>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</si>
  <si>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</si>
  <si>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</si>
  <si>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</si>
  <si>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</si>
  <si>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</si>
  <si>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</si>
  <si>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</si>
  <si>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</si>
  <si>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</si>
  <si>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</si>
  <si>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</si>
  <si>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</si>
  <si>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</si>
  <si>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</si>
  <si>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</si>
  <si>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</si>
  <si>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</si>
  <si>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</si>
  <si>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</si>
  <si>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</si>
  <si>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</si>
  <si>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</si>
  <si>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</si>
  <si>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</si>
  <si>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</si>
  <si>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</si>
  <si>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</si>
  <si>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</si>
  <si>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</si>
  <si>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</si>
  <si>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</si>
  <si>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</si>
  <si>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</si>
  <si>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</si>
  <si>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</si>
  <si>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</si>
  <si>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</si>
  <si>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</si>
  <si>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</si>
  <si>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</si>
  <si>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</si>
  <si>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</si>
  <si>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</si>
  <si>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</si>
  <si>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</si>
  <si>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</si>
  <si>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</si>
  <si>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</si>
  <si>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</si>
  <si>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</si>
  <si>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</si>
  <si>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</si>
  <si>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</si>
  <si>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</si>
  <si>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</si>
  <si>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</si>
  <si>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</si>
  <si>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</si>
  <si>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</si>
  <si>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</si>
  <si>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</si>
  <si>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</si>
  <si>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</si>
  <si>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</si>
  <si>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</si>
  <si>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</si>
  <si>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</si>
  <si>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</si>
  <si>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</si>
  <si>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</si>
  <si>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</si>
  <si>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</si>
  <si>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</si>
  <si>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</si>
  <si>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</si>
  <si>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</si>
  <si>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</si>
  <si>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</si>
  <si>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</si>
  <si>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</si>
  <si>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</si>
  <si>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</si>
  <si>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</si>
  <si>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</si>
  <si>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</si>
  <si>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</si>
  <si>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</si>
  <si>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</si>
  <si>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</si>
  <si>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</si>
  <si>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</si>
  <si>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</si>
  <si>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</si>
  <si>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</si>
  <si>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</si>
  <si>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</si>
  <si>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</si>
  <si>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</si>
  <si>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</si>
  <si>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</si>
  <si>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</si>
  <si>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</si>
  <si>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</si>
  <si>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</si>
  <si>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</si>
  <si>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</si>
  <si>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</si>
  <si>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</si>
  <si>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</si>
  <si>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</si>
  <si>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</si>
  <si>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</si>
  <si>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</si>
  <si>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</si>
  <si>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</si>
  <si>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</si>
  <si>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</si>
  <si>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</si>
  <si>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</si>
  <si>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</si>
  <si>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</si>
  <si>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</si>
  <si>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</si>
  <si>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</si>
  <si>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</si>
  <si>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</si>
  <si>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</si>
  <si>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</si>
  <si>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</si>
  <si>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</si>
  <si>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</si>
  <si>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</si>
  <si>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</si>
  <si>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</si>
  <si>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</si>
  <si>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</si>
  <si>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</si>
  <si>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</si>
  <si>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</si>
  <si>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</si>
  <si>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</si>
  <si>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</si>
  <si>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</si>
  <si>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</si>
  <si>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</si>
  <si>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</si>
  <si>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</si>
  <si>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</si>
  <si>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</si>
  <si>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</si>
  <si>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</si>
  <si>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</si>
  <si>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</si>
  <si>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</si>
  <si>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</si>
  <si>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</si>
  <si>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</si>
  <si>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</si>
  <si>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</si>
  <si>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</si>
  <si>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</si>
  <si>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</si>
  <si>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</si>
  <si>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</si>
  <si>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</si>
  <si>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</si>
  <si>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</si>
  <si>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</si>
  <si>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</si>
  <si>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</si>
  <si>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</si>
  <si>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</si>
  <si>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</si>
  <si>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</si>
  <si>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</si>
  <si>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</si>
  <si>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</si>
  <si>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</si>
  <si>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</si>
  <si>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</si>
  <si>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</si>
  <si>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</si>
  <si>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</si>
  <si>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</si>
  <si>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</si>
  <si>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</si>
  <si>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</si>
  <si>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</si>
  <si>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</si>
  <si>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</si>
  <si>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</si>
  <si>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</si>
  <si>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</si>
  <si>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</si>
  <si>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</si>
  <si>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</si>
  <si>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</si>
  <si>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</si>
  <si>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</si>
  <si>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</si>
  <si>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</si>
  <si>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</si>
  <si>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</si>
  <si>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</si>
  <si>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</si>
  <si>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</si>
  <si>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</si>
  <si>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</si>
  <si>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</si>
  <si>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</si>
  <si>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</si>
  <si>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</si>
  <si>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</si>
  <si>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</si>
  <si>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</si>
  <si>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</si>
  <si>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</si>
  <si>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</si>
  <si>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</si>
  <si>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</si>
  <si>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</si>
  <si>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</si>
  <si>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</si>
  <si>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</si>
  <si>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</si>
  <si>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</si>
  <si>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</si>
  <si>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</si>
  <si>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</si>
  <si>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</si>
  <si>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</si>
  <si>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</si>
  <si>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</si>
  <si>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</si>
  <si>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</si>
  <si>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</si>
  <si>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</si>
  <si>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</si>
  <si>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</si>
  <si>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</si>
  <si>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</si>
  <si>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</si>
  <si>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</si>
  <si>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</si>
  <si>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</si>
  <si>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</si>
  <si>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</si>
  <si>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</si>
  <si>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</si>
  <si>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</si>
  <si>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</si>
  <si>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</si>
  <si>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</si>
  <si>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</si>
  <si>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</si>
  <si>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</si>
  <si>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</si>
  <si>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</si>
  <si>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</si>
  <si>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</si>
  <si>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</si>
  <si>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</si>
  <si>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</si>
  <si>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</si>
  <si>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</si>
  <si>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</si>
  <si>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</si>
  <si>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</si>
  <si>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</si>
  <si>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</si>
  <si>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</si>
  <si>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</si>
  <si>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</si>
  <si>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</si>
  <si>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</si>
  <si>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</si>
  <si>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</si>
  <si>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</si>
  <si>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</si>
  <si>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</si>
  <si>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</si>
  <si>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</si>
  <si>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</si>
  <si>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</si>
  <si>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</si>
  <si>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</si>
  <si>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</si>
  <si>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</si>
  <si>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</si>
  <si>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</si>
  <si>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</si>
  <si>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</si>
  <si>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</si>
  <si>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</si>
  <si>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</si>
  <si>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</si>
  <si>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</si>
  <si>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</si>
  <si>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</si>
  <si>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</si>
  <si>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</si>
  <si>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</si>
  <si>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</si>
  <si>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</si>
  <si>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</si>
  <si>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</si>
  <si>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</si>
  <si>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</si>
  <si>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</si>
  <si>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</si>
  <si>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</si>
  <si>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</si>
  <si>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</si>
  <si>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</si>
  <si>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</si>
  <si>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</si>
  <si>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</si>
  <si>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</si>
  <si>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</si>
  <si>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</si>
  <si>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</si>
  <si>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</si>
  <si>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</si>
  <si>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</si>
  <si>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</si>
  <si>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</si>
  <si>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</si>
  <si>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</si>
  <si>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</si>
  <si>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</si>
  <si>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</si>
  <si>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</si>
  <si>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</si>
  <si>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</si>
  <si>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</si>
  <si>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</si>
  <si>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</si>
  <si>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</si>
  <si>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</si>
  <si>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</si>
  <si>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</si>
  <si>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</si>
  <si>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</si>
  <si>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</si>
  <si>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</si>
  <si>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</si>
  <si>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</si>
  <si>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</si>
  <si>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</si>
  <si>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</si>
  <si>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</si>
  <si>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</si>
  <si>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</si>
  <si>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</si>
  <si>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</si>
  <si>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</si>
  <si>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</si>
  <si>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</si>
  <si>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</si>
  <si>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</si>
  <si>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</si>
  <si>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</si>
  <si>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</si>
  <si>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</si>
  <si>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</si>
  <si>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</si>
  <si>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</si>
  <si>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</si>
  <si>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</si>
  <si>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</si>
  <si>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</si>
  <si>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</si>
  <si>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</si>
  <si>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</si>
  <si>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</si>
  <si>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</si>
  <si>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</si>
  <si>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</si>
  <si>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</si>
  <si>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</si>
  <si>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</si>
  <si>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</si>
  <si>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</si>
  <si>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</si>
  <si>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</si>
  <si>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</si>
  <si>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</si>
  <si>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</si>
  <si>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</si>
  <si>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</si>
  <si>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</si>
  <si>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</si>
  <si>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</si>
  <si>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</si>
  <si>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</si>
  <si>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</si>
  <si>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</si>
  <si>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</si>
  <si>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</si>
  <si>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</si>
  <si>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</si>
  <si>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</si>
  <si>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</si>
  <si>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</si>
  <si>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</si>
  <si>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</si>
  <si>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</si>
  <si>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</si>
  <si>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</si>
  <si>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</si>
  <si>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</si>
  <si>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</si>
  <si>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</si>
  <si>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</si>
  <si>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</si>
  <si>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</si>
  <si>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</si>
  <si>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</si>
  <si>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</si>
  <si>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</si>
  <si>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</si>
  <si>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</si>
  <si>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</si>
  <si>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</si>
  <si>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</si>
  <si>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</si>
  <si>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</si>
  <si>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</si>
  <si>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</si>
  <si>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</si>
  <si>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</si>
  <si>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</si>
  <si>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</si>
  <si>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</si>
  <si>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</si>
  <si>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</si>
  <si>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</si>
  <si>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</si>
  <si>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</si>
  <si>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</si>
  <si>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</si>
  <si>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</si>
  <si>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</si>
  <si>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</si>
  <si>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</si>
  <si>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</si>
  <si>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</si>
  <si>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</si>
  <si>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</si>
  <si>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</si>
  <si>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</si>
  <si>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</si>
  <si>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</si>
  <si>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</si>
  <si>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</si>
  <si>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</si>
  <si>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</si>
  <si>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</si>
  <si>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</si>
  <si>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</si>
  <si>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</si>
  <si>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</si>
  <si>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</si>
  <si>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</si>
  <si>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</si>
  <si>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</si>
  <si>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</si>
  <si>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</si>
  <si>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</si>
  <si>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</si>
  <si>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</si>
  <si>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</si>
  <si>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</si>
  <si>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</si>
  <si>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</si>
  <si>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</si>
  <si>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</si>
  <si>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</si>
  <si>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</si>
  <si>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</si>
  <si>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</si>
  <si>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</si>
  <si>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</si>
  <si>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</si>
  <si>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</si>
  <si>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</si>
  <si>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</si>
  <si>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</si>
  <si>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</si>
  <si>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</si>
  <si>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</si>
  <si>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</si>
  <si>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</si>
  <si>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</si>
  <si>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</si>
  <si>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</si>
  <si>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</si>
  <si>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</si>
  <si>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</si>
  <si>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</si>
  <si>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</si>
  <si>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</si>
  <si>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</si>
  <si>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</si>
  <si>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</si>
  <si>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</si>
  <si>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</si>
  <si>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</si>
  <si>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</si>
  <si>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</si>
  <si>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</si>
  <si>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</si>
  <si>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</si>
  <si>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</si>
  <si>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</si>
  <si>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</si>
  <si>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</si>
  <si>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</si>
  <si>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</si>
  <si>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</si>
  <si>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</si>
  <si>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</si>
  <si>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</si>
  <si>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</si>
  <si>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</si>
  <si>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</si>
  <si>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</si>
  <si>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</si>
  <si>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</si>
  <si>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</si>
  <si>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</si>
  <si>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</si>
  <si>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</si>
  <si>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</si>
  <si>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</si>
  <si>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</si>
  <si>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</si>
  <si>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</si>
  <si>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</si>
  <si>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</si>
  <si>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</si>
  <si>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</si>
  <si>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</si>
  <si>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</si>
  <si>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</si>
  <si>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</si>
  <si>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</si>
  <si>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</si>
  <si>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</si>
  <si>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</si>
  <si>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</si>
  <si>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</si>
  <si>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</si>
  <si>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</si>
  <si>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</si>
  <si>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</si>
  <si>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</si>
  <si>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</si>
  <si>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</si>
  <si>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</si>
  <si>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</si>
  <si>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</si>
  <si>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</si>
  <si>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</si>
  <si>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</si>
  <si>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</si>
  <si>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</si>
  <si>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</si>
  <si>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</si>
  <si>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</si>
  <si>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</si>
  <si>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</si>
  <si>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</si>
  <si>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</si>
  <si>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</si>
  <si>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</si>
  <si>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</si>
  <si>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</si>
  <si>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</si>
  <si>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</si>
  <si>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</si>
  <si>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</si>
  <si>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</si>
  <si>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</si>
  <si>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</si>
  <si>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</si>
  <si>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</si>
  <si>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</si>
  <si>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</si>
  <si>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</si>
  <si>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</si>
  <si>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</si>
  <si>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</si>
  <si>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</si>
  <si>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</si>
  <si>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</si>
  <si>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</si>
  <si>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</si>
  <si>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</si>
  <si>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</si>
  <si>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</si>
  <si>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</si>
  <si>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</si>
  <si>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</si>
  <si>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</si>
  <si>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</si>
  <si>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</si>
  <si>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</si>
  <si>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</si>
  <si>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</si>
  <si>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</si>
  <si>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</si>
  <si>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</si>
  <si>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</si>
  <si>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</si>
  <si>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</si>
  <si>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</si>
  <si>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</si>
  <si>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</si>
  <si>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</si>
  <si>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</si>
  <si>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</si>
  <si>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</si>
  <si>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</si>
  <si>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</si>
  <si>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</si>
  <si>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</si>
  <si>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</si>
  <si>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</si>
  <si>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</si>
  <si>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</si>
  <si>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</si>
  <si>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</si>
  <si>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</si>
  <si>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</si>
  <si>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</si>
  <si>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</si>
  <si>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</si>
  <si>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</si>
  <si>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</si>
  <si>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</si>
  <si>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</si>
  <si>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</si>
  <si>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</si>
  <si>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</si>
  <si>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</si>
  <si>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</si>
  <si>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</si>
  <si>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</si>
  <si>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</si>
  <si>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</si>
  <si>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</si>
  <si>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</si>
  <si>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</si>
  <si>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</si>
  <si>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</si>
  <si>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</si>
  <si>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</si>
  <si>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</si>
  <si>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</si>
  <si>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</si>
  <si>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</si>
  <si>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</si>
  <si>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</si>
  <si>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</si>
  <si>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</si>
  <si>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</si>
  <si>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</si>
  <si>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</si>
  <si>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</si>
  <si>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</si>
  <si>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</si>
  <si>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</si>
  <si>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</si>
  <si>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</si>
  <si>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</si>
  <si>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</si>
  <si>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</si>
  <si>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</si>
  <si>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</si>
  <si>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</si>
  <si>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</si>
  <si>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</si>
  <si>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</si>
  <si>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</si>
  <si>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</si>
  <si>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</si>
  <si>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</si>
  <si>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</si>
  <si>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</si>
  <si>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</si>
  <si>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</si>
  <si>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</si>
  <si>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</si>
  <si>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</si>
  <si>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</si>
  <si>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</si>
  <si>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</si>
  <si>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</si>
  <si>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</si>
  <si>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</si>
  <si>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</si>
  <si>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</si>
  <si>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</si>
  <si>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</si>
  <si>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</si>
  <si>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</si>
  <si>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</si>
  <si>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</si>
  <si>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</si>
  <si>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</si>
  <si>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</si>
  <si>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</si>
  <si>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</si>
  <si>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</si>
  <si>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</si>
  <si>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</si>
  <si>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</si>
  <si>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</si>
  <si>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</si>
  <si>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</si>
  <si>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</si>
  <si>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</si>
  <si>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</si>
  <si>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</si>
  <si>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</si>
  <si>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</si>
  <si>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</si>
  <si>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</si>
  <si>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</si>
  <si>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</si>
  <si>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</si>
  <si>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</si>
  <si>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</si>
  <si>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</si>
  <si>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</si>
  <si>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</si>
  <si>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</si>
  <si>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</si>
  <si>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</si>
  <si>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</si>
  <si>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</si>
  <si>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</si>
  <si>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</si>
  <si>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</si>
  <si>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</si>
  <si>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</si>
  <si>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</si>
  <si>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</si>
  <si>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</si>
  <si>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</si>
  <si>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</si>
  <si>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</si>
  <si>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</si>
  <si>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</si>
  <si>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</si>
  <si>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</si>
  <si>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</si>
  <si>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</si>
  <si>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</si>
  <si>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</si>
  <si>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</si>
  <si>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</si>
  <si>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</si>
  <si>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</si>
  <si>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</si>
  <si>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</si>
  <si>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</si>
  <si>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</si>
  <si>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</si>
  <si>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</si>
  <si>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</si>
  <si>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</si>
  <si>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</si>
  <si>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</si>
  <si>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</si>
  <si>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</si>
  <si>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</si>
  <si>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</si>
  <si>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</si>
  <si>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</si>
  <si>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</si>
  <si>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</si>
  <si>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</si>
  <si>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</si>
  <si>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</si>
  <si>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</si>
  <si>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</si>
  <si>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</si>
  <si>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</si>
  <si>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</si>
  <si>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</si>
  <si>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</si>
  <si>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</si>
  <si>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</si>
  <si>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</si>
  <si>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</si>
  <si>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</si>
  <si>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</si>
  <si>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</si>
  <si>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</si>
  <si>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</si>
  <si>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</si>
  <si>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</si>
  <si>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</si>
  <si>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</si>
  <si>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</si>
  <si>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</si>
  <si>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</si>
  <si>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</si>
  <si>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</si>
  <si>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</si>
  <si>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</si>
  <si>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</si>
  <si>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</si>
  <si>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</si>
  <si>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</si>
  <si>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</si>
  <si>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</si>
  <si>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</si>
  <si>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</si>
  <si>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</si>
  <si>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</si>
  <si>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</si>
  <si>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</si>
  <si>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</si>
  <si>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</si>
  <si>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</si>
  <si>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</si>
  <si>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</si>
  <si>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</si>
  <si>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</si>
  <si>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</si>
  <si>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</si>
  <si>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</si>
  <si>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</si>
  <si>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</si>
  <si>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</si>
  <si>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</si>
  <si>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</si>
  <si>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</si>
  <si>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</si>
  <si>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</si>
  <si>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</si>
  <si>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</si>
  <si>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</si>
  <si>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</si>
  <si>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</si>
  <si>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</si>
  <si>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</si>
  <si>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</si>
  <si>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</si>
  <si>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</si>
  <si>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</si>
  <si>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</si>
  <si>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</si>
  <si>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</si>
  <si>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</si>
  <si>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</si>
  <si>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</si>
  <si>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</si>
  <si>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</si>
  <si>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</si>
  <si>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</si>
  <si>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</si>
  <si>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</si>
  <si>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</si>
  <si>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</si>
  <si>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</si>
  <si>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</si>
  <si>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</si>
  <si>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</si>
  <si>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</si>
  <si>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</si>
  <si>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</si>
  <si>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</si>
  <si>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</si>
  <si>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</si>
  <si>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</si>
  <si>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</si>
  <si>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</si>
  <si>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</si>
  <si>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</si>
  <si>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</si>
  <si>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</si>
  <si>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</si>
  <si>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</si>
  <si>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</si>
  <si>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</si>
  <si>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</si>
  <si>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</si>
  <si>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</si>
  <si>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</si>
  <si>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</si>
  <si>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</si>
  <si>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</si>
  <si>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</si>
  <si>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</si>
  <si>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</si>
  <si>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</si>
  <si>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</si>
  <si>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</si>
  <si>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</si>
  <si>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</si>
  <si>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</si>
  <si>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</si>
  <si>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</si>
  <si>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</si>
  <si>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</si>
  <si>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</si>
  <si>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</si>
  <si>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</si>
  <si>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</si>
  <si>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</si>
  <si>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</si>
  <si>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</si>
  <si>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</si>
  <si>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</si>
  <si>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</si>
  <si>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</si>
  <si>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</si>
  <si>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</si>
  <si>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</si>
  <si>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</si>
  <si>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</si>
  <si>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</si>
  <si>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</si>
  <si>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</si>
  <si>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</si>
  <si>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</si>
  <si>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</si>
  <si>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</si>
  <si>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</si>
  <si>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</si>
  <si>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</si>
  <si>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</si>
  <si>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</si>
  <si>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</si>
  <si>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</si>
  <si>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</si>
  <si>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</si>
  <si>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</si>
  <si>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</si>
  <si>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</si>
  <si>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</si>
  <si>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</si>
  <si>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</si>
  <si>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</si>
  <si>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</si>
  <si>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</si>
  <si>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</si>
  <si>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</si>
  <si>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</si>
  <si>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</si>
  <si>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</si>
  <si>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</si>
  <si>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</si>
  <si>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</si>
  <si>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</si>
  <si>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</si>
  <si>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</si>
  <si>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</si>
  <si>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</si>
  <si>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</si>
  <si>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</si>
  <si>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</si>
  <si>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</si>
  <si>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</si>
  <si>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</si>
  <si>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</si>
  <si>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</si>
  <si>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</si>
  <si>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</si>
  <si>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</si>
  <si>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</si>
  <si>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</si>
  <si>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</si>
  <si>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</si>
  <si>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</si>
  <si>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</si>
  <si>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</si>
  <si>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</si>
  <si>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</si>
  <si>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</si>
  <si>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</si>
  <si>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</si>
  <si>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</si>
  <si>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</si>
  <si>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</si>
  <si>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</si>
  <si>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</si>
  <si>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</si>
  <si>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</si>
  <si>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</si>
  <si>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</si>
  <si>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</si>
  <si>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</si>
  <si>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</si>
  <si>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</si>
  <si>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</si>
  <si>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</si>
  <si>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</si>
  <si>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</si>
  <si>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</si>
  <si>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</si>
  <si>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</si>
  <si>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</si>
  <si>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</si>
  <si>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</si>
  <si>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</si>
  <si>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</si>
  <si>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</si>
  <si>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</si>
  <si>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</si>
  <si>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</si>
  <si>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</si>
  <si>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</si>
  <si>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</si>
  <si>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</si>
  <si>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</si>
  <si>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</si>
  <si>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</si>
  <si>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</si>
  <si>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</si>
  <si>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</si>
  <si>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</si>
  <si>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</si>
  <si>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</si>
  <si>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</si>
  <si>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</si>
  <si>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</si>
  <si>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</si>
  <si>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</si>
  <si>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</si>
  <si>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</si>
  <si>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</si>
  <si>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</si>
  <si>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</si>
  <si>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</si>
  <si>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</si>
  <si>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</si>
  <si>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</si>
  <si>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</si>
  <si>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</si>
  <si>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</si>
  <si>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</si>
  <si>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</si>
  <si>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</si>
  <si>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</si>
  <si>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</si>
  <si>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</si>
  <si>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</si>
  <si>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</si>
  <si>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</si>
  <si>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</si>
  <si>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</si>
  <si>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</si>
  <si>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</si>
  <si>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</si>
  <si>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</si>
  <si>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</si>
  <si>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</si>
  <si>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</si>
  <si>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</si>
  <si>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</si>
  <si>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</si>
  <si>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</si>
  <si>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</si>
  <si>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</si>
  <si>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</si>
  <si>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</si>
  <si>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</si>
  <si>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</si>
  <si>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</si>
  <si>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</si>
  <si>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</si>
  <si>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</si>
  <si>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</si>
  <si>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</si>
  <si>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</si>
  <si>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</si>
  <si>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</si>
  <si>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</si>
  <si>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</si>
  <si>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</si>
  <si>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</si>
  <si>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</si>
  <si>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</si>
  <si>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</si>
  <si>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</si>
  <si>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</si>
  <si>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</si>
  <si>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</si>
  <si>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</si>
  <si>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</si>
  <si>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</si>
  <si>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</si>
  <si>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</si>
  <si>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</si>
  <si>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</si>
  <si>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</si>
  <si>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</si>
  <si>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</si>
  <si>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</si>
  <si>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</si>
  <si>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</si>
  <si>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</si>
  <si>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</si>
  <si>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</si>
  <si>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</si>
  <si>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</si>
  <si>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</si>
  <si>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</si>
  <si>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</si>
  <si>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</si>
  <si>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</si>
  <si>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</si>
  <si>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</si>
  <si>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</si>
  <si>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</si>
  <si>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</si>
  <si>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</si>
  <si>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</si>
  <si>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</si>
  <si>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</si>
  <si>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</si>
  <si>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</si>
  <si>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</si>
  <si>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</si>
  <si>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</si>
  <si>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</si>
  <si>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</si>
  <si>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</si>
  <si>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</si>
  <si>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</si>
  <si>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</si>
  <si>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</si>
  <si>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</si>
  <si>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</si>
  <si>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</si>
  <si>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</si>
  <si>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</si>
  <si>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</si>
  <si>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</si>
  <si>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</si>
  <si>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</si>
  <si>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</si>
  <si>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</si>
  <si>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</si>
  <si>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</si>
  <si>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</si>
  <si>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</si>
  <si>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</si>
  <si>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</si>
  <si>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</si>
  <si>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</si>
  <si>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</si>
  <si>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</si>
  <si>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</si>
  <si>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</si>
  <si>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</si>
  <si>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</si>
  <si>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</si>
  <si>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</si>
  <si>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</si>
  <si>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</si>
  <si>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</si>
  <si>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</si>
  <si>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</si>
  <si>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</si>
  <si>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</si>
  <si>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</si>
  <si>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</si>
  <si>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</si>
  <si>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</si>
  <si>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</si>
  <si>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</si>
  <si>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</si>
  <si>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</si>
  <si>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</si>
  <si>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</si>
  <si>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</si>
  <si>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</si>
  <si>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</si>
  <si>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</si>
  <si>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</si>
  <si>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</si>
  <si>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</si>
  <si>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</si>
  <si>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</si>
  <si>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</si>
  <si>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</si>
  <si>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</si>
  <si>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</si>
  <si>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</si>
  <si>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</si>
  <si>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</si>
  <si>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</si>
  <si>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</si>
  <si>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</si>
  <si>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</si>
  <si>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</si>
  <si>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</si>
  <si>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</si>
  <si>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</si>
  <si>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</si>
  <si>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</si>
  <si>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</si>
  <si>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</si>
  <si>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</si>
  <si>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</si>
  <si>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</si>
  <si>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</si>
  <si>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</si>
  <si>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</si>
  <si>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</si>
  <si>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</si>
  <si>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</si>
  <si>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</si>
  <si>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</si>
  <si>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</si>
  <si>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</si>
  <si>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</si>
  <si>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</si>
  <si>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</si>
  <si>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</si>
  <si>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</si>
  <si>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</si>
  <si>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</si>
  <si>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</si>
  <si>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</si>
  <si>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</si>
  <si>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</si>
  <si>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</si>
  <si>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</si>
  <si>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</si>
  <si>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</si>
  <si>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</si>
  <si>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</si>
  <si>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</si>
  <si>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</si>
  <si>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</si>
  <si>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</si>
  <si>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</si>
  <si>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</si>
  <si>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</si>
  <si>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</si>
  <si>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</si>
  <si>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</si>
  <si>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</si>
  <si>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</si>
  <si>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</si>
  <si>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</si>
  <si>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</si>
  <si>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</si>
  <si>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</si>
  <si>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</si>
  <si>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</si>
  <si>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</si>
  <si>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</si>
  <si>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</si>
  <si>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</si>
  <si>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</si>
  <si>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</si>
  <si>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</si>
  <si>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</si>
  <si>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</si>
  <si>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</si>
  <si>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</si>
  <si>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</si>
  <si>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</si>
  <si>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</si>
  <si>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</si>
  <si>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</si>
  <si>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</si>
  <si>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</si>
  <si>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</si>
  <si>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</si>
  <si>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</si>
  <si>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</si>
  <si>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</si>
  <si>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</si>
  <si>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</si>
  <si>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</si>
  <si>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</si>
  <si>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</si>
  <si>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</si>
  <si>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</si>
  <si>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</si>
  <si>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</si>
  <si>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</si>
  <si>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</si>
  <si>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</si>
  <si>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</si>
  <si>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</si>
  <si>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</si>
  <si>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</si>
  <si>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</si>
  <si>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</si>
  <si>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</si>
  <si>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</si>
  <si>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</si>
  <si>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</si>
  <si>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</si>
  <si>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</si>
  <si>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</si>
  <si>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</si>
  <si>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</si>
  <si>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</si>
  <si>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</si>
  <si>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</si>
  <si>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</si>
  <si>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</si>
  <si>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</si>
  <si>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</si>
  <si>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</si>
  <si>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</si>
  <si>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</si>
  <si>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</si>
  <si>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</si>
  <si>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</si>
  <si>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</si>
  <si>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</si>
  <si>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</si>
  <si>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</si>
  <si>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</si>
  <si>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</si>
  <si>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</si>
  <si>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</si>
  <si>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</si>
  <si>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</si>
  <si>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</si>
  <si>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</si>
  <si>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</si>
  <si>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</si>
  <si>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</si>
  <si>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</si>
  <si>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</si>
  <si>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</si>
  <si>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</si>
  <si>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</si>
  <si>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</si>
  <si>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</si>
  <si>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</si>
  <si>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</si>
  <si>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</si>
  <si>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</si>
  <si>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</si>
  <si>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</si>
  <si>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</si>
  <si>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</si>
  <si>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</si>
  <si>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</si>
  <si>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</si>
  <si>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</si>
  <si>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</si>
  <si>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</si>
  <si>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</si>
  <si>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</si>
  <si>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</si>
  <si>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</si>
  <si>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</si>
  <si>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</si>
  <si>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</si>
  <si>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</si>
  <si>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</si>
  <si>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</si>
  <si>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</si>
  <si>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</si>
  <si>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</si>
  <si>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</si>
  <si>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</si>
  <si>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</si>
  <si>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</si>
  <si>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</si>
  <si>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</si>
  <si>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</si>
  <si>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</si>
  <si>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</si>
  <si>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</si>
  <si>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</si>
  <si>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</si>
  <si>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</si>
  <si>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</si>
  <si>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</si>
  <si>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</si>
  <si>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</si>
  <si>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</si>
  <si>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</si>
  <si>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</si>
  <si>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</si>
  <si>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</si>
  <si>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</si>
  <si>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</si>
  <si>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</si>
  <si>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</si>
  <si>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</si>
  <si>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</si>
  <si>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</si>
  <si>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</si>
  <si>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</si>
  <si>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</si>
  <si>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</si>
  <si>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</si>
  <si>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</si>
  <si>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</si>
  <si>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</si>
  <si>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</si>
  <si>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</si>
  <si>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</si>
  <si>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</si>
  <si>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</si>
  <si>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</si>
  <si>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</si>
  <si>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</si>
  <si>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</si>
  <si>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</si>
  <si>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</si>
  <si>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</si>
  <si>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</si>
  <si>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</si>
  <si>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</si>
  <si>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</si>
  <si>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</si>
  <si>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</si>
  <si>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</si>
  <si>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</si>
  <si>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</si>
  <si>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</si>
  <si>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</si>
  <si>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</si>
  <si>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</si>
  <si>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</si>
  <si>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</si>
  <si>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</si>
  <si>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</si>
  <si>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</si>
  <si>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</si>
  <si>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</si>
  <si>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</si>
  <si>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</si>
  <si>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</si>
  <si>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</si>
  <si>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</si>
  <si>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</si>
  <si>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</si>
  <si>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</si>
  <si>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</si>
  <si>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</si>
  <si>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</si>
  <si>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</si>
  <si>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</si>
  <si>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</si>
  <si>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</si>
  <si>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</si>
  <si>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</si>
  <si>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</si>
  <si>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</si>
  <si>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</si>
  <si>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</si>
  <si>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</si>
  <si>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</si>
  <si>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</si>
  <si>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</si>
  <si>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</si>
  <si>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</si>
  <si>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</si>
  <si>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</si>
  <si>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</si>
  <si>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</si>
  <si>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</si>
  <si>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</si>
  <si>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</si>
  <si>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</si>
  <si>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</si>
  <si>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</si>
  <si>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</si>
  <si>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</si>
  <si>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</si>
  <si>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</si>
  <si>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</si>
  <si>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</si>
  <si>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</si>
  <si>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</si>
  <si>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</si>
  <si>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</si>
  <si>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</si>
  <si>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</si>
  <si>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</si>
  <si>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</si>
  <si>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</si>
  <si>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</si>
  <si>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</si>
  <si>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</si>
  <si>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</si>
  <si>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</si>
  <si>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</si>
  <si>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</si>
  <si>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</si>
  <si>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</si>
  <si>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</si>
  <si>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</si>
  <si>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</si>
  <si>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</si>
  <si>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</si>
  <si>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</si>
  <si>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</si>
  <si>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</si>
  <si>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</si>
  <si>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</si>
  <si>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</si>
  <si>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</si>
  <si>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</si>
  <si>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</si>
  <si>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</si>
  <si>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</si>
  <si>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</si>
  <si>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</si>
  <si>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</si>
  <si>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</si>
  <si>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</si>
  <si>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</si>
  <si>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</si>
  <si>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</si>
  <si>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</si>
  <si>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</si>
  <si>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</si>
  <si>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</si>
  <si>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</si>
  <si>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</si>
  <si>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</si>
  <si>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</si>
  <si>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</si>
  <si>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</si>
  <si>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</si>
  <si>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</si>
  <si>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</si>
  <si>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</si>
  <si>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</si>
  <si>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</si>
  <si>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</si>
  <si>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</si>
  <si>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</si>
  <si>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</si>
  <si>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</si>
  <si>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</si>
  <si>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</si>
  <si>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</si>
  <si>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</si>
  <si>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</si>
  <si>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</si>
  <si>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</si>
  <si>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</si>
  <si>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</si>
  <si>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</si>
  <si>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</si>
  <si>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</si>
  <si>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</si>
  <si>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</si>
  <si>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</si>
  <si>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</si>
  <si>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</si>
  <si>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</si>
  <si>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</si>
  <si>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</si>
  <si>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</si>
  <si>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</si>
  <si>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</si>
  <si>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</si>
  <si>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</si>
  <si>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</si>
  <si>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</si>
  <si>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</si>
  <si>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</si>
  <si>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</si>
  <si>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</si>
  <si>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</si>
  <si>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</si>
  <si>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</si>
  <si>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</si>
  <si>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</si>
  <si>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</si>
  <si>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</si>
  <si>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</si>
  <si>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</si>
  <si>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</si>
  <si>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</si>
  <si>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</si>
  <si>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</si>
  <si>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</si>
  <si>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</si>
  <si>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</si>
  <si>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</si>
  <si>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</si>
  <si>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</si>
  <si>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</si>
  <si>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</si>
  <si>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</si>
  <si>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</si>
  <si>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</si>
  <si>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</si>
  <si>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</si>
  <si>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</si>
  <si>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</si>
  <si>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</si>
  <si>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</si>
  <si>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</si>
  <si>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</si>
  <si>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</si>
  <si>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</si>
  <si>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</si>
  <si>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</si>
  <si>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</si>
  <si>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</si>
  <si>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</si>
  <si>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</si>
  <si>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</si>
  <si>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</si>
  <si>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</si>
  <si>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</si>
  <si>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</si>
  <si>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</si>
  <si>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</si>
  <si>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</si>
  <si>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</si>
  <si>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</si>
  <si>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</si>
  <si>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</si>
  <si>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</si>
  <si>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</si>
  <si>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</si>
  <si>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</si>
  <si>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</si>
  <si>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</si>
  <si>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</si>
  <si>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</si>
  <si>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</si>
  <si>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</si>
  <si>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</si>
  <si>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</si>
  <si>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</si>
  <si>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</si>
  <si>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</si>
  <si>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</si>
  <si>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</si>
  <si>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</si>
  <si>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</si>
  <si>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</si>
  <si>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</si>
  <si>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</si>
  <si>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</si>
  <si>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</si>
  <si>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</si>
  <si>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</si>
  <si>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</si>
  <si>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</si>
  <si>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</si>
  <si>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</si>
  <si>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</si>
  <si>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</si>
  <si>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</si>
  <si>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</si>
  <si>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</si>
  <si>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</si>
  <si>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</si>
  <si>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</si>
  <si>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</si>
  <si>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</si>
  <si>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</si>
  <si>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</si>
  <si>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</si>
  <si>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</si>
  <si>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</si>
  <si>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</si>
  <si>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</si>
  <si>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</si>
  <si>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</si>
  <si>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</si>
  <si>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</si>
  <si>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</si>
  <si>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</si>
  <si>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</si>
  <si>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</si>
  <si>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</si>
  <si>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</si>
  <si>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</si>
  <si>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</si>
  <si>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</si>
  <si>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</si>
  <si>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</si>
  <si>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</si>
  <si>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</si>
  <si>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</si>
  <si>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</si>
  <si>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</si>
  <si>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</si>
  <si>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</si>
  <si>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</si>
  <si>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</si>
  <si>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</si>
  <si>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</si>
  <si>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</si>
  <si>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</si>
  <si>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</si>
  <si>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</si>
  <si>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</si>
  <si>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</si>
  <si>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</si>
  <si>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</si>
  <si>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</si>
  <si>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</si>
  <si>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</si>
  <si>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</si>
  <si>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</si>
  <si>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</si>
  <si>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</si>
  <si>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</si>
  <si>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</si>
  <si>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</si>
  <si>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</si>
  <si>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</si>
  <si>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</si>
  <si>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</si>
  <si>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</si>
  <si>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</si>
  <si>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</si>
  <si>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</si>
  <si>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</si>
  <si>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</si>
  <si>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</si>
  <si>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</si>
  <si>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</si>
  <si>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</si>
  <si>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</si>
  <si>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</si>
  <si>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</si>
  <si>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</si>
  <si>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</si>
  <si>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</si>
  <si>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</si>
  <si>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</si>
  <si>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</si>
  <si>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</si>
  <si>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</si>
  <si>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</si>
  <si>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</si>
  <si>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</si>
  <si>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</si>
  <si>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</si>
  <si>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</si>
  <si>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</si>
  <si>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</si>
  <si>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</si>
  <si>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</si>
  <si>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</si>
  <si>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</si>
  <si>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</si>
  <si>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</si>
  <si>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</si>
  <si>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</si>
  <si>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</si>
  <si>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</si>
  <si>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</si>
  <si>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</si>
  <si>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</si>
  <si>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</si>
  <si>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</si>
  <si>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</si>
  <si>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</si>
  <si>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</si>
  <si>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</si>
  <si>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</si>
  <si>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</si>
  <si>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</si>
  <si>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</si>
  <si>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</si>
  <si>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</si>
  <si>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</si>
  <si>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</si>
  <si>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</si>
  <si>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</si>
  <si>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</si>
  <si>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</si>
  <si>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</si>
  <si>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</si>
  <si>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</si>
  <si>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</si>
  <si>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</si>
  <si>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</si>
  <si>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</si>
  <si>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</si>
  <si>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</si>
  <si>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</si>
  <si>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</si>
  <si>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</si>
  <si>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</si>
  <si>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</si>
  <si>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</si>
  <si>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</si>
  <si>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</si>
  <si>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</si>
  <si>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</si>
  <si>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</si>
  <si>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</si>
  <si>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</si>
  <si>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</si>
  <si>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</si>
  <si>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</si>
  <si>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</si>
  <si>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</si>
  <si>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</si>
  <si>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</si>
  <si>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</si>
  <si>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</si>
  <si>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</si>
  <si>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</si>
  <si>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</si>
  <si>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</si>
  <si>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</si>
  <si>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</si>
  <si>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</si>
  <si>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</si>
  <si>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</si>
  <si>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</si>
  <si>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</si>
  <si>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</si>
  <si>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</si>
  <si>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</si>
  <si>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</si>
  <si>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</si>
  <si>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</si>
  <si>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</si>
  <si>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</si>
  <si>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</si>
  <si>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</si>
  <si>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</si>
  <si>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</si>
  <si>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</si>
  <si>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</si>
  <si>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</si>
  <si>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</si>
  <si>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</si>
  <si>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</si>
  <si>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</si>
  <si>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</si>
  <si>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</si>
  <si>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</si>
  <si>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</si>
  <si>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</si>
  <si>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</si>
  <si>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</si>
  <si>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</si>
  <si>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</si>
  <si>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</si>
  <si>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</si>
  <si>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</si>
  <si>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</si>
  <si>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</si>
  <si>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</si>
  <si>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</si>
  <si>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</si>
  <si>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</si>
  <si>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</si>
  <si>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</si>
  <si>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</si>
  <si>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</si>
  <si>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</si>
  <si>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</si>
  <si>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</si>
  <si>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</si>
  <si>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</si>
  <si>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</si>
  <si>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</si>
  <si>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</si>
  <si>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</si>
  <si>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</si>
  <si>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</si>
  <si>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</si>
  <si>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</si>
  <si>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</si>
  <si>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</si>
  <si>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</si>
  <si>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</si>
  <si>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</si>
  <si>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</si>
  <si>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</si>
  <si>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</si>
  <si>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</si>
  <si>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</si>
  <si>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</si>
  <si>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</si>
  <si>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</si>
  <si>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</si>
  <si>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</si>
  <si>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</si>
  <si>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</si>
  <si>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</si>
  <si>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</si>
  <si>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</si>
  <si>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</si>
  <si>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</si>
  <si>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</si>
  <si>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</si>
  <si>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</si>
  <si>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</si>
  <si>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</si>
  <si>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</si>
  <si>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</si>
  <si>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</si>
  <si>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</si>
  <si>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</si>
  <si>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</si>
  <si>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</si>
  <si>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</si>
  <si>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</si>
  <si>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</si>
  <si>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</si>
  <si>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</si>
  <si>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</si>
  <si>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</si>
  <si>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</si>
  <si>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</si>
  <si>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</si>
  <si>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</si>
  <si>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</si>
  <si>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</si>
  <si>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</si>
  <si>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</si>
  <si>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</si>
  <si>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</si>
  <si>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</si>
  <si>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</si>
  <si>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</si>
  <si>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</si>
  <si>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</si>
  <si>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</si>
  <si>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</si>
  <si>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</si>
  <si>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</si>
  <si>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</si>
  <si>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</si>
  <si>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</si>
  <si>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</si>
  <si>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</si>
  <si>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</si>
  <si>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</si>
  <si>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</si>
  <si>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</si>
  <si>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</si>
  <si>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</si>
  <si>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</si>
  <si>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</si>
  <si>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</si>
  <si>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</si>
  <si>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</si>
  <si>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</si>
  <si>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</si>
  <si>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</si>
  <si>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</si>
  <si>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</si>
  <si>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</si>
  <si>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</si>
  <si>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</si>
  <si>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</si>
  <si>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</si>
  <si>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</si>
  <si>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</si>
  <si>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</si>
  <si>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</si>
  <si>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</si>
  <si>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</si>
  <si>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</si>
  <si>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</si>
  <si>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</si>
  <si>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</si>
  <si>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</si>
  <si>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</si>
  <si>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</si>
  <si>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</si>
  <si>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</si>
  <si>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</si>
  <si>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</si>
  <si>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</si>
  <si>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</si>
  <si>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</si>
  <si>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</si>
  <si>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</si>
  <si>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</si>
  <si>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</si>
  <si>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</si>
  <si>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</si>
  <si>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</si>
  <si>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</si>
  <si>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</si>
  <si>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</si>
  <si>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</si>
  <si>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</si>
  <si>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</si>
  <si>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</si>
  <si>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</si>
  <si>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</si>
  <si>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</si>
  <si>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</si>
  <si>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</si>
  <si>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</si>
  <si>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</si>
  <si>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</si>
  <si>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</si>
  <si>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</si>
  <si>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</si>
  <si>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</si>
  <si>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</si>
  <si>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</si>
  <si>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</si>
  <si>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</si>
  <si>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</si>
  <si>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</si>
  <si>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</si>
  <si>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</si>
  <si>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</si>
  <si>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</si>
  <si>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</si>
  <si>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</si>
  <si>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</si>
  <si>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</si>
  <si>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</si>
  <si>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</si>
  <si>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</si>
  <si>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</si>
  <si>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</si>
  <si>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</si>
  <si>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</si>
  <si>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</si>
  <si>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</si>
  <si>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</si>
  <si>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</si>
  <si>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</si>
  <si>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</si>
  <si>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</si>
  <si>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</si>
  <si>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</si>
  <si>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</si>
  <si>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</si>
  <si>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</si>
  <si>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</si>
  <si>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</si>
  <si>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</si>
  <si>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</si>
  <si>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</si>
  <si>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</si>
  <si>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</si>
  <si>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</si>
  <si>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</si>
  <si>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</si>
  <si>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</si>
  <si>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</si>
  <si>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</si>
  <si>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</si>
  <si>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</si>
  <si>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</si>
  <si>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</si>
  <si>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</si>
  <si>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</si>
  <si>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</si>
  <si>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</si>
  <si>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</si>
  <si>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</si>
  <si>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</si>
  <si>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</si>
  <si>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</si>
  <si>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</si>
  <si>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</si>
  <si>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</si>
  <si>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</si>
  <si>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</si>
  <si>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</si>
  <si>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</si>
  <si>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</si>
  <si>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</si>
  <si>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</si>
  <si>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</si>
  <si>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</si>
  <si>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</si>
  <si>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</si>
  <si>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</si>
  <si>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</si>
  <si>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</si>
  <si>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</si>
  <si>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</si>
  <si>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</si>
  <si>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</si>
  <si>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</si>
  <si>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</si>
  <si>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</si>
  <si>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</si>
  <si>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</si>
  <si>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</si>
  <si>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</si>
  <si>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</si>
  <si>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</si>
  <si>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</si>
  <si>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</si>
  <si>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</si>
  <si>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</si>
  <si>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</si>
  <si>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</si>
  <si>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</si>
  <si>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</si>
  <si>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</si>
  <si>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</si>
  <si>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</si>
  <si>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</si>
  <si>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</si>
  <si>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</si>
  <si>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</si>
  <si>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</si>
  <si>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</si>
  <si>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</si>
  <si>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</si>
  <si>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</si>
  <si>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</si>
  <si>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</si>
  <si>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</si>
  <si>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</si>
  <si>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</si>
  <si>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</si>
  <si>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</si>
  <si>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</si>
  <si>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</si>
  <si>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</si>
  <si>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</si>
  <si>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</si>
  <si>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</si>
  <si>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</si>
  <si>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</si>
  <si>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</si>
  <si>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</si>
  <si>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</si>
  <si>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</si>
  <si>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</si>
  <si>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</si>
  <si>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</si>
  <si>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</si>
  <si>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</si>
  <si>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</si>
  <si>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</si>
  <si>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</si>
  <si>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</si>
  <si>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</si>
  <si>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</si>
  <si>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</si>
  <si>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</si>
  <si>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</si>
  <si>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</si>
  <si>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</si>
  <si>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</si>
  <si>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</si>
  <si>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</si>
  <si>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</si>
  <si>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</si>
  <si>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</si>
  <si>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</si>
  <si>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</si>
  <si>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</si>
  <si>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</si>
  <si>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</si>
  <si>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</si>
  <si>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</si>
  <si>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</si>
  <si>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</si>
  <si>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</si>
  <si>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</si>
  <si>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</si>
  <si>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</si>
  <si>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</si>
  <si>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</si>
  <si>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</si>
  <si>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</si>
  <si>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</si>
  <si>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</si>
  <si>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</si>
  <si>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</si>
  <si>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</si>
  <si>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</si>
  <si>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</si>
  <si>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</si>
  <si>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</si>
  <si>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</si>
  <si>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</si>
  <si>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</si>
  <si>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</si>
  <si>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</si>
  <si>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</si>
  <si>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</si>
  <si>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</si>
  <si>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</si>
  <si>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</si>
  <si>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</si>
  <si>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</si>
  <si>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</si>
  <si>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</si>
  <si>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</si>
  <si>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</si>
  <si>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</si>
  <si>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</si>
  <si>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</si>
  <si>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</si>
  <si>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</si>
  <si>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</si>
  <si>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</si>
  <si>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</si>
  <si>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</si>
  <si>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</si>
  <si>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</si>
  <si>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</si>
  <si>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</si>
  <si>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</si>
  <si>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</si>
  <si>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</si>
  <si>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</si>
  <si>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</si>
  <si>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</si>
  <si>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</si>
  <si>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</si>
  <si>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</si>
  <si>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</si>
  <si>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</si>
  <si>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</si>
  <si>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</si>
  <si>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</si>
  <si>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</si>
  <si>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</si>
  <si>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</si>
  <si>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</si>
  <si>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</si>
  <si>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</si>
  <si>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</si>
  <si>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</si>
  <si>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</si>
  <si>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</si>
  <si>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</si>
  <si>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</si>
  <si>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</si>
  <si>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</si>
  <si>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</si>
  <si>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</si>
  <si>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</si>
  <si>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</si>
  <si>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</si>
  <si>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</si>
  <si>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</si>
  <si>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</si>
  <si>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</si>
  <si>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</si>
  <si>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</si>
  <si>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</si>
  <si>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</si>
  <si>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</si>
  <si>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</si>
  <si>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</si>
  <si>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</si>
  <si>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</si>
  <si>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</si>
  <si>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</si>
  <si>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</si>
  <si>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</si>
  <si>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</si>
  <si>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</si>
  <si>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</si>
  <si>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</si>
  <si>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</si>
  <si>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</si>
  <si>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</si>
  <si>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</si>
  <si>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</si>
  <si>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</si>
  <si>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</si>
  <si>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</si>
  <si>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</si>
  <si>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</si>
  <si>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</si>
  <si>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</si>
  <si>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</si>
  <si>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</si>
  <si>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</si>
  <si>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</si>
  <si>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</si>
  <si>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</si>
  <si>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</si>
  <si>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</si>
  <si>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</si>
  <si>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</si>
  <si>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</si>
  <si>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</si>
  <si>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</si>
  <si>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</si>
  <si>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</si>
  <si>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</si>
  <si>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</si>
  <si>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</si>
  <si>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</si>
  <si>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</si>
  <si>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</si>
  <si>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</si>
  <si>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</si>
  <si>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</si>
  <si>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</si>
  <si>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</si>
  <si>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</si>
  <si>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</si>
  <si>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</si>
  <si>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</si>
  <si>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</si>
  <si>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</si>
  <si>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</si>
  <si>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</si>
  <si>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</si>
  <si>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</si>
  <si>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</si>
  <si>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</si>
  <si>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</si>
  <si>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</si>
  <si>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</si>
  <si>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</si>
  <si>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</si>
  <si>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</si>
  <si>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</si>
  <si>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</si>
  <si>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</si>
  <si>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</si>
  <si>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</si>
  <si>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</si>
  <si>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</si>
  <si>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</si>
  <si>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</si>
  <si>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</si>
  <si>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</si>
  <si>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</si>
  <si>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</si>
  <si>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</si>
  <si>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</si>
  <si>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</si>
  <si>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</si>
  <si>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</si>
  <si>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</si>
  <si>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</si>
  <si>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</si>
  <si>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</si>
  <si>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</si>
  <si>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</si>
  <si>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</si>
  <si>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</si>
  <si>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</si>
  <si>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</si>
  <si>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</si>
  <si>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</si>
  <si>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</si>
  <si>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</si>
  <si>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</si>
  <si>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</si>
  <si>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</si>
  <si>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</si>
  <si>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</si>
  <si>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</si>
  <si>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</si>
  <si>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</si>
  <si>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</si>
  <si>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</si>
  <si>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</si>
  <si>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</si>
  <si>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</si>
  <si>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</si>
  <si>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</si>
  <si>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</si>
  <si>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</si>
  <si>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</si>
  <si>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</si>
  <si>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</si>
  <si>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</si>
  <si>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</si>
  <si>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</si>
  <si>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</si>
  <si>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</si>
  <si>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</si>
  <si>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</si>
  <si>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</si>
  <si>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</si>
  <si>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</si>
  <si>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</si>
  <si>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</si>
  <si>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</si>
  <si>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</si>
  <si>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</si>
  <si>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</si>
  <si>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</si>
  <si>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</si>
  <si>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</si>
  <si>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</si>
  <si>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</si>
  <si>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</si>
  <si>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</si>
  <si>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</si>
  <si>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</si>
  <si>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</si>
  <si>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</si>
  <si>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</si>
  <si>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</si>
  <si>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</si>
  <si>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</si>
  <si>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</si>
  <si>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</si>
  <si>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</si>
  <si>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</si>
  <si>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</si>
  <si>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</si>
  <si>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</si>
  <si>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</si>
  <si>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</si>
  <si>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</si>
  <si>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</si>
  <si>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</si>
  <si>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</si>
  <si>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</si>
  <si>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</si>
  <si>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</si>
  <si>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</si>
  <si>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</si>
  <si>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</si>
  <si>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</si>
  <si>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</si>
  <si>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</si>
  <si>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</si>
  <si>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</si>
  <si>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</si>
  <si>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</si>
  <si>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</si>
  <si>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</si>
  <si>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</si>
  <si>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</si>
  <si>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</si>
  <si>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</si>
  <si>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</si>
  <si>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</si>
  <si>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</si>
  <si>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</si>
  <si>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</si>
  <si>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</si>
  <si>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</si>
  <si>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</si>
  <si>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</si>
  <si>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</si>
  <si>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</si>
  <si>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</si>
  <si>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</si>
  <si>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</si>
  <si>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</si>
  <si>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</si>
  <si>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</si>
  <si>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</si>
  <si>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</si>
  <si>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</si>
  <si>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</si>
  <si>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</si>
  <si>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</si>
  <si>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</si>
  <si>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</si>
  <si>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</si>
  <si>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</si>
  <si>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</si>
  <si>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</si>
  <si>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</si>
  <si>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</si>
  <si>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</si>
  <si>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</si>
  <si>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</si>
  <si>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</si>
  <si>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</si>
  <si>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</si>
  <si>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</si>
  <si>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</si>
  <si>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</si>
  <si>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</si>
  <si>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</si>
  <si>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</si>
  <si>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</si>
  <si>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</si>
  <si>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</si>
  <si>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</si>
  <si>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</si>
  <si>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</si>
  <si>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</si>
  <si>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</si>
  <si>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</si>
  <si>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</si>
  <si>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</si>
  <si>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</si>
  <si>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</si>
  <si>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</si>
  <si>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</si>
  <si>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</si>
  <si>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</si>
  <si>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</si>
  <si>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</si>
  <si>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</si>
  <si>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</si>
  <si>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</si>
  <si>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</si>
  <si>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</si>
  <si>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</si>
  <si>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</si>
  <si>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</si>
  <si>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</si>
  <si>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</si>
  <si>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</si>
  <si>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</si>
  <si>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</si>
  <si>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</si>
  <si>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</si>
  <si>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</si>
  <si>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</si>
  <si>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</si>
  <si>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</si>
  <si>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</si>
  <si>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</si>
  <si>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</si>
  <si>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</si>
  <si>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</si>
  <si>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</si>
  <si>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</si>
  <si>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</si>
  <si>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</si>
  <si>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</si>
  <si>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</si>
  <si>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</si>
  <si>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</si>
  <si>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</si>
  <si>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</si>
  <si>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</si>
  <si>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</si>
  <si>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</si>
  <si>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</si>
  <si>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</si>
  <si>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</si>
  <si>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</si>
  <si>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</si>
  <si>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</si>
  <si>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</si>
  <si>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</si>
  <si>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</si>
  <si>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</si>
  <si>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</si>
  <si>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</si>
  <si>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</si>
  <si>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</si>
  <si>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</si>
  <si>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</si>
  <si>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</si>
  <si>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</si>
  <si>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</si>
  <si>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</si>
  <si>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</si>
  <si>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</si>
  <si>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</si>
  <si>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</si>
  <si>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</si>
  <si>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</si>
  <si>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</si>
  <si>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</si>
  <si>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</si>
  <si>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</si>
  <si>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</si>
  <si>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</si>
  <si>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</si>
  <si>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</si>
  <si>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</si>
  <si>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</si>
  <si>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</si>
  <si>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</si>
  <si>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</si>
  <si>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</si>
  <si>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</si>
  <si>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</si>
  <si>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</si>
  <si>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</si>
  <si>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</si>
  <si>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</si>
  <si>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</si>
  <si>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</si>
  <si>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</si>
  <si>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</si>
  <si>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</si>
  <si>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</si>
  <si>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</si>
  <si>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</si>
  <si>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</si>
  <si>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</si>
  <si>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</si>
  <si>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</si>
  <si>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</si>
  <si>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</si>
  <si>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</si>
  <si>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</si>
  <si>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</si>
  <si>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</si>
  <si>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</si>
  <si>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</si>
  <si>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</si>
  <si>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</si>
  <si>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</si>
  <si>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</si>
  <si>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</si>
  <si>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</si>
  <si>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</si>
  <si>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</si>
  <si>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</si>
  <si>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</si>
  <si>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</si>
  <si>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</si>
  <si>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</si>
  <si>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</si>
  <si>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</si>
  <si>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</si>
  <si>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</si>
  <si>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</si>
  <si>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</si>
  <si>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</si>
  <si>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</si>
  <si>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</si>
  <si>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</si>
  <si>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</si>
  <si>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</si>
  <si>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</si>
  <si>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</si>
  <si>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</si>
  <si>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</si>
  <si>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</si>
  <si>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</si>
  <si>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</si>
  <si>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</si>
  <si>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</si>
  <si>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</si>
  <si>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</si>
  <si>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</si>
  <si>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</si>
  <si>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</si>
  <si>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</si>
  <si>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</si>
  <si>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</si>
  <si>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</si>
  <si>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</si>
  <si>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</si>
  <si>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</si>
  <si>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</si>
  <si>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</si>
  <si>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</si>
  <si>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</si>
  <si>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</si>
  <si>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</si>
  <si>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</si>
  <si>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</si>
  <si>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</si>
  <si>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</si>
  <si>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</si>
  <si>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</si>
  <si>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</si>
  <si>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</si>
  <si>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</si>
  <si>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</si>
  <si>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</si>
  <si>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</si>
  <si>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</si>
  <si>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</si>
  <si>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</si>
  <si>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</si>
  <si>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</si>
  <si>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</si>
  <si>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</si>
  <si>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</si>
  <si>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</si>
  <si>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</si>
  <si>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</si>
  <si>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</si>
  <si>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</si>
  <si>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</si>
  <si>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</si>
  <si>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</si>
  <si>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</si>
  <si>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</si>
  <si>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</si>
  <si>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</si>
  <si>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</si>
  <si>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</si>
  <si>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</si>
  <si>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</si>
  <si>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</si>
  <si>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</si>
  <si>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</si>
  <si>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</si>
  <si>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</si>
  <si>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</si>
  <si>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</si>
  <si>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</si>
  <si>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</si>
  <si>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</si>
  <si>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</si>
  <si>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</si>
  <si>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</si>
  <si>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</si>
  <si>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</si>
  <si>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</si>
  <si>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</si>
  <si>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</si>
  <si>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</si>
  <si>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</si>
  <si>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</si>
  <si>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</si>
  <si>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</si>
  <si>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</si>
  <si>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</si>
  <si>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</si>
  <si>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</si>
  <si>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</si>
  <si>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</si>
  <si>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</si>
  <si>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</si>
  <si>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</si>
  <si>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</si>
  <si>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</si>
  <si>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</si>
  <si>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</si>
  <si>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</si>
  <si>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</si>
  <si>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</si>
  <si>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</si>
  <si>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</si>
  <si>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</si>
  <si>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</si>
  <si>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</si>
  <si>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</si>
  <si>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</si>
  <si>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</si>
  <si>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</si>
  <si>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</si>
  <si>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</si>
  <si>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</si>
  <si>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</si>
  <si>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</si>
  <si>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</si>
  <si>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</si>
  <si>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</si>
  <si>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</si>
  <si>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</si>
  <si>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</si>
  <si>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</si>
  <si>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</si>
  <si>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</si>
  <si>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</si>
  <si>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</si>
  <si>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</si>
  <si>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</si>
  <si>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</si>
  <si>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</si>
  <si>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</si>
  <si>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</si>
  <si>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</si>
  <si>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</si>
  <si>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</si>
  <si>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</si>
  <si>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</si>
  <si>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</si>
  <si>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</si>
  <si>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</si>
  <si>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</si>
  <si>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</si>
  <si>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</si>
  <si>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</si>
  <si>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</si>
  <si>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</si>
  <si>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</si>
  <si>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</si>
  <si>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</si>
  <si>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</si>
  <si>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</si>
  <si>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</si>
  <si>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</si>
  <si>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</si>
  <si>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</si>
  <si>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</si>
  <si>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</si>
  <si>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</si>
  <si>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</si>
  <si>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</si>
  <si>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</si>
  <si>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</si>
  <si>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</si>
  <si>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</si>
  <si>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</si>
  <si>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</si>
  <si>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</si>
  <si>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</si>
  <si>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</si>
  <si>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</si>
  <si>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</si>
  <si>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</si>
  <si>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</si>
  <si>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</si>
  <si>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</si>
  <si>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</si>
  <si>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</si>
  <si>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</si>
  <si>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</si>
  <si>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</si>
  <si>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</si>
  <si>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</si>
  <si>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</si>
  <si>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</si>
  <si>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</si>
  <si>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</si>
  <si>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</si>
  <si>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</si>
  <si>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</si>
  <si>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</si>
  <si>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</si>
  <si>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</si>
  <si>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</si>
  <si>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</si>
  <si>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</si>
  <si>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</si>
  <si>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</si>
  <si>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</si>
  <si>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</si>
  <si>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</si>
  <si>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</si>
  <si>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</si>
  <si>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</si>
  <si>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</si>
  <si>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</si>
  <si>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</si>
  <si>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</si>
  <si>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</si>
  <si>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</si>
  <si>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</si>
  <si>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</si>
  <si>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</si>
  <si>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</si>
  <si>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</si>
  <si>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</si>
  <si>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</si>
  <si>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</si>
  <si>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</si>
  <si>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</si>
  <si>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</si>
  <si>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</si>
  <si>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</si>
  <si>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</si>
  <si>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</si>
  <si>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</si>
  <si>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</si>
  <si>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</si>
  <si>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</si>
  <si>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</si>
  <si>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</si>
  <si>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</si>
  <si>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</si>
  <si>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</si>
  <si>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</si>
  <si>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</si>
  <si>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</si>
  <si>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</si>
  <si>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</si>
  <si>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</si>
  <si>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</si>
  <si>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</si>
  <si>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</si>
  <si>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</si>
  <si>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</si>
  <si>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</si>
  <si>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</si>
  <si>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</si>
  <si>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</si>
  <si>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</si>
  <si>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</si>
  <si>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</si>
  <si>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</si>
  <si>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</si>
  <si>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</si>
  <si>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</si>
  <si>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</si>
  <si>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</si>
  <si>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</si>
  <si>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</si>
  <si>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</si>
  <si>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</si>
  <si>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</si>
  <si>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</si>
  <si>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</si>
  <si>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</si>
  <si>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</si>
  <si>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</si>
  <si>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</si>
  <si>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</si>
  <si>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</si>
  <si>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</si>
  <si>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</si>
  <si>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</si>
  <si>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</si>
  <si>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</si>
  <si>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</si>
  <si>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</si>
  <si>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</si>
  <si>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</si>
  <si>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</si>
  <si>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</si>
  <si>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</si>
  <si>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</si>
  <si>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</si>
  <si>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</si>
  <si>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</si>
  <si>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</si>
  <si>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</si>
  <si>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</si>
  <si>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</si>
  <si>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</si>
  <si>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</si>
  <si>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</si>
  <si>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</si>
  <si>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</si>
  <si>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</si>
  <si>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</si>
  <si>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</si>
  <si>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</si>
  <si>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</si>
  <si>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</si>
  <si>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</si>
  <si>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</si>
  <si>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</si>
  <si>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</si>
  <si>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</si>
  <si>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</si>
  <si>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</si>
  <si>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</si>
  <si>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</si>
  <si>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</si>
  <si>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</si>
  <si>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</si>
  <si>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</si>
  <si>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</si>
  <si>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</si>
  <si>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</si>
  <si>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</si>
  <si>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</si>
  <si>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</si>
  <si>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</si>
  <si>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</si>
  <si>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</si>
  <si>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</si>
  <si>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</si>
  <si>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</si>
  <si>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</si>
  <si>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</si>
  <si>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</si>
  <si>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</si>
  <si>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</si>
  <si>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</si>
  <si>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</si>
  <si>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</si>
  <si>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</si>
  <si>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</si>
  <si>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</si>
  <si>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</si>
  <si>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</si>
  <si>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</si>
  <si>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</si>
  <si>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</si>
  <si>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</si>
  <si>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</si>
  <si>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</si>
  <si>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</si>
  <si>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</si>
  <si>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</si>
  <si>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</si>
  <si>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</si>
  <si>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</si>
  <si>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</si>
  <si>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</si>
  <si>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</si>
  <si>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</si>
  <si>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</si>
  <si>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</si>
  <si>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</si>
  <si>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</si>
  <si>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</si>
  <si>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</si>
  <si>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</si>
  <si>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</si>
  <si>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</si>
  <si>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</si>
  <si>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</si>
  <si>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</si>
  <si>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</si>
  <si>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</si>
  <si>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</si>
  <si>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</si>
  <si>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</si>
  <si>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</si>
  <si>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</si>
  <si>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</si>
  <si>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</si>
  <si>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</si>
  <si>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</si>
  <si>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</si>
  <si>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</si>
  <si>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</si>
  <si>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</si>
  <si>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</si>
  <si>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</si>
  <si>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</si>
  <si>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</si>
  <si>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</si>
  <si>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</si>
  <si>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</si>
  <si>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</si>
  <si>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</si>
  <si>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</si>
  <si>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</si>
  <si>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</si>
  <si>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</si>
  <si>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</si>
  <si>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</si>
  <si>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</si>
  <si>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</si>
  <si>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</si>
  <si>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</si>
  <si>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</si>
  <si>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</si>
  <si>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</si>
  <si>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</si>
  <si>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</si>
  <si>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</si>
  <si>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</si>
  <si>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</si>
  <si>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</si>
  <si>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</si>
  <si>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</si>
  <si>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</si>
  <si>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</si>
  <si>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</si>
  <si>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</si>
  <si>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</si>
  <si>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</si>
  <si>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</si>
  <si>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</si>
  <si>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</si>
  <si>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</si>
  <si>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</si>
  <si>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</si>
  <si>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</si>
  <si>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</si>
  <si>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</si>
  <si>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</si>
  <si>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</si>
  <si>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</si>
  <si>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</si>
  <si>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</si>
  <si>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</si>
  <si>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</si>
  <si>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</si>
  <si>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</si>
  <si>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</si>
  <si>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</si>
  <si>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</si>
  <si>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</si>
  <si>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</si>
  <si>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</si>
  <si>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</si>
  <si>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</si>
  <si>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</si>
  <si>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</si>
  <si>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</si>
  <si>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</si>
  <si>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</si>
  <si>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</si>
  <si>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</si>
  <si>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</si>
  <si>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</si>
  <si>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</si>
  <si>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</si>
  <si>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</si>
  <si>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</si>
  <si>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</si>
  <si>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</si>
  <si>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</si>
  <si>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</si>
  <si>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</si>
  <si>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</si>
  <si>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</si>
  <si>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</si>
  <si>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</si>
  <si>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</si>
  <si>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</si>
  <si>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</si>
  <si>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</si>
  <si>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</si>
  <si>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</si>
  <si>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</si>
  <si>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</si>
  <si>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</si>
  <si>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</si>
  <si>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</si>
  <si>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</si>
  <si>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</si>
  <si>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</si>
  <si>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</si>
  <si>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</si>
  <si>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</si>
  <si>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</si>
  <si>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</si>
  <si>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</si>
  <si>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</si>
  <si>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</si>
  <si>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</si>
  <si>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</si>
  <si>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</si>
  <si>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</si>
  <si>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</si>
  <si>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</si>
  <si>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</si>
  <si>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</si>
  <si>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</si>
  <si>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</si>
  <si>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</si>
  <si>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</si>
  <si>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</si>
  <si>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</si>
  <si>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</si>
  <si>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</si>
  <si>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</si>
  <si>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</si>
  <si>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</si>
  <si>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</si>
  <si>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</si>
  <si>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</si>
  <si>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</si>
  <si>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</si>
  <si>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</si>
  <si>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</si>
  <si>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</si>
  <si>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</si>
  <si>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</si>
  <si>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</si>
  <si>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</si>
  <si>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</si>
  <si>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</si>
  <si>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</si>
  <si>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</si>
  <si>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</si>
  <si>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</si>
  <si>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</si>
  <si>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</si>
  <si>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</si>
  <si>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</si>
  <si>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</si>
  <si>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</si>
  <si>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</si>
  <si>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</si>
  <si>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</si>
  <si>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</si>
  <si>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</si>
  <si>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</si>
  <si>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</si>
  <si>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</si>
  <si>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</si>
  <si>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</si>
  <si>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</si>
  <si>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</si>
  <si>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</si>
  <si>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</si>
  <si>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</si>
  <si>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</si>
  <si>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</si>
  <si>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</si>
  <si>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</si>
  <si>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</si>
  <si>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</si>
  <si>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</si>
  <si>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</si>
  <si>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</si>
  <si>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</si>
  <si>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</si>
  <si>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</si>
  <si>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</si>
  <si>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</si>
  <si>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</si>
  <si>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</si>
  <si>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</si>
  <si>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</si>
  <si>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</si>
  <si>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</si>
  <si>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</si>
  <si>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</si>
  <si>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</si>
  <si>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</si>
  <si>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</si>
  <si>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</si>
  <si>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</si>
  <si>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</si>
  <si>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</si>
  <si>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</si>
  <si>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</si>
  <si>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</si>
  <si>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</si>
  <si>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</si>
  <si>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</si>
  <si>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</si>
  <si>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</si>
  <si>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</si>
  <si>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</si>
  <si>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</si>
  <si>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</si>
  <si>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</si>
  <si>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</si>
  <si>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</si>
  <si>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</si>
  <si>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</si>
  <si>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</si>
  <si>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</si>
  <si>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</si>
  <si>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</si>
  <si>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</si>
  <si>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</si>
  <si>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</si>
  <si>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</si>
  <si>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</si>
  <si>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</si>
  <si>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</si>
  <si>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</si>
  <si>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</si>
  <si>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</si>
  <si>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</si>
  <si>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</si>
  <si>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</si>
  <si>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</si>
  <si>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</si>
  <si>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</si>
  <si>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</si>
  <si>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</si>
  <si>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</si>
  <si>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</si>
  <si>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</si>
  <si>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</si>
  <si>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</si>
  <si>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</si>
  <si>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</si>
  <si>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</si>
  <si>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</si>
  <si>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</si>
  <si>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</si>
  <si>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</si>
  <si>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</si>
  <si>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</si>
  <si>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</si>
  <si>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</si>
  <si>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</si>
  <si>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</si>
  <si>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</si>
  <si>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</si>
  <si>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</si>
  <si>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</si>
  <si>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</si>
  <si>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</si>
  <si>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</si>
  <si>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</si>
  <si>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</si>
  <si>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</si>
  <si>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</si>
  <si>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</si>
  <si>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</si>
  <si>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</si>
  <si>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</si>
  <si>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</si>
  <si>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</si>
  <si>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</si>
  <si>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</si>
  <si>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</si>
  <si>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</si>
  <si>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</si>
  <si>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</si>
  <si>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</si>
  <si>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</si>
  <si>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</si>
  <si>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</si>
  <si>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</si>
  <si>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</si>
  <si>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</si>
  <si>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</si>
  <si>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</si>
  <si>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</si>
  <si>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</si>
  <si>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</si>
  <si>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</si>
  <si>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</si>
  <si>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</si>
  <si>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</si>
  <si>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</si>
  <si>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</si>
  <si>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</si>
  <si>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</si>
  <si>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</si>
  <si>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</si>
  <si>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</si>
  <si>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</si>
  <si>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</si>
  <si>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</si>
  <si>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</si>
  <si>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</si>
  <si>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</si>
  <si>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</si>
  <si>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</si>
  <si>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</si>
  <si>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</si>
  <si>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</si>
  <si>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</si>
  <si>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</si>
  <si>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</si>
  <si>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</si>
  <si>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</si>
  <si>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</si>
  <si>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</si>
  <si>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</si>
  <si>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</si>
  <si>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</si>
  <si>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</si>
  <si>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</si>
  <si>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</si>
  <si>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</si>
  <si>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</si>
  <si>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</si>
  <si>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</si>
  <si>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</si>
  <si>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</si>
  <si>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</si>
  <si>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</si>
  <si>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</si>
  <si>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</si>
  <si>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</si>
  <si>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</si>
  <si>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</si>
  <si>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</si>
  <si>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</si>
  <si>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</si>
  <si>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</si>
  <si>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</si>
  <si>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</si>
  <si>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</si>
  <si>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</si>
  <si>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</si>
  <si>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</si>
  <si>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</si>
  <si>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</si>
  <si>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</si>
  <si>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</si>
  <si>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</si>
  <si>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</si>
  <si>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</si>
  <si>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</si>
  <si>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</si>
  <si>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</si>
  <si>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</si>
  <si>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</si>
  <si>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</si>
  <si>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</si>
  <si>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</si>
  <si>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</si>
  <si>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</si>
  <si>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</si>
  <si>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</si>
  <si>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</si>
  <si>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</si>
  <si>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</si>
  <si>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</si>
  <si>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</si>
  <si>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</si>
  <si>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</si>
  <si>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</si>
  <si>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</si>
  <si>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</si>
  <si>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</si>
  <si>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</si>
  <si>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</si>
  <si>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</si>
  <si>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</si>
  <si>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</si>
  <si>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</si>
  <si>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</si>
  <si>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</si>
  <si>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</si>
  <si>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</si>
  <si>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</si>
  <si>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</si>
  <si>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</si>
  <si>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</si>
  <si>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</si>
  <si>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</si>
  <si>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</si>
  <si>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</si>
  <si>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</si>
  <si>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</si>
  <si>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</si>
  <si>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</si>
  <si>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</si>
  <si>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</si>
  <si>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</si>
  <si>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</si>
  <si>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</si>
  <si>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</si>
  <si>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</si>
  <si>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</si>
  <si>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</si>
  <si>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</si>
  <si>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</si>
  <si>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</si>
  <si>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</si>
  <si>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</si>
  <si>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</si>
  <si>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</si>
  <si>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</si>
  <si>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</si>
  <si>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</si>
  <si>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</si>
  <si>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</si>
  <si>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</si>
  <si>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</si>
  <si>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</si>
  <si>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</si>
  <si>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</si>
  <si>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</si>
  <si>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</si>
  <si>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</si>
  <si>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</si>
  <si>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</si>
  <si>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</si>
  <si>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</si>
  <si>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</si>
  <si>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</si>
  <si>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</si>
  <si>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</si>
  <si>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</si>
  <si>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</si>
  <si>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</si>
  <si>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</si>
  <si>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</si>
  <si>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</si>
  <si>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</si>
  <si>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</si>
  <si>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</si>
  <si>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</si>
  <si>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</si>
  <si>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</si>
  <si>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</si>
  <si>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</si>
  <si>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</si>
  <si>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</si>
  <si>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</si>
  <si>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</si>
  <si>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</si>
  <si>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</si>
  <si>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</si>
  <si>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</si>
  <si>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</si>
  <si>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</si>
  <si>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</si>
  <si>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</si>
  <si>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</si>
  <si>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</si>
  <si>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</si>
  <si>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</si>
  <si>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</si>
  <si>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</si>
  <si>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</si>
  <si>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</si>
  <si>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</si>
  <si>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</si>
  <si>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</si>
  <si>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</si>
  <si>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</si>
  <si>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</si>
  <si>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</si>
  <si>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</si>
  <si>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</si>
  <si>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</si>
  <si>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</si>
  <si>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</si>
  <si>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</si>
  <si>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</si>
  <si>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</si>
  <si>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</si>
  <si>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</si>
  <si>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</si>
  <si>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</si>
  <si>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</si>
  <si>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</si>
  <si>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</si>
  <si>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</si>
  <si>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</si>
  <si>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</si>
  <si>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</si>
  <si>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</si>
  <si>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</si>
  <si>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</si>
  <si>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</si>
  <si>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</si>
  <si>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</si>
  <si>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</si>
  <si>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</si>
  <si>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</si>
  <si>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</si>
  <si>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</si>
  <si>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</si>
  <si>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</si>
  <si>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</si>
  <si>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</si>
  <si>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</si>
  <si>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</si>
  <si>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</si>
  <si>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</si>
  <si>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</si>
  <si>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</si>
  <si>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</si>
  <si>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</si>
  <si>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</si>
  <si>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</si>
  <si>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</si>
  <si>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</si>
  <si>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</si>
  <si>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</si>
  <si>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</si>
  <si>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</si>
  <si>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</si>
  <si>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</si>
  <si>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</si>
  <si>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</si>
  <si>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</si>
  <si>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</si>
  <si>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</si>
  <si>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</si>
  <si>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</si>
  <si>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</si>
  <si>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</si>
  <si>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</si>
  <si>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</si>
  <si>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</si>
  <si>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</si>
  <si>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</si>
  <si>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</si>
  <si>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</si>
  <si>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</si>
  <si>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</si>
  <si>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</si>
  <si>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</si>
  <si>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</si>
  <si>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</si>
  <si>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</si>
  <si>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</si>
  <si>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</si>
  <si>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</si>
  <si>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</si>
  <si>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</si>
  <si>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</si>
  <si>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</si>
  <si>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</si>
  <si>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</si>
  <si>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</si>
  <si>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</si>
  <si>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</si>
  <si>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</si>
  <si>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</si>
  <si>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</si>
  <si>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</si>
  <si>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</si>
  <si>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</si>
  <si>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</si>
  <si>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</si>
  <si>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</si>
  <si>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</si>
  <si>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</si>
  <si>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</si>
  <si>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</si>
  <si>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</si>
  <si>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</si>
  <si>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</si>
  <si>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</si>
  <si>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</si>
  <si>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</si>
  <si>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</si>
  <si>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</si>
  <si>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</si>
  <si>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</si>
  <si>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</si>
  <si>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</si>
  <si>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</si>
  <si>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</si>
  <si>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</si>
  <si>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</si>
  <si>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</si>
  <si>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</si>
  <si>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</si>
  <si>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</si>
  <si>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</si>
  <si>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</si>
  <si>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</si>
  <si>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</si>
  <si>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</si>
  <si>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</si>
  <si>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</si>
  <si>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</si>
  <si>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</si>
  <si>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</si>
  <si>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</si>
  <si>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</si>
  <si>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</si>
  <si>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</si>
  <si>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</si>
  <si>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</si>
  <si>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</si>
  <si>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</si>
  <si>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</si>
  <si>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</si>
  <si>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</si>
  <si>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</si>
  <si>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</si>
  <si>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</si>
  <si>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</si>
  <si>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</si>
  <si>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</si>
  <si>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</si>
  <si>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</si>
  <si>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</si>
  <si>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</si>
  <si>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</si>
  <si>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</si>
  <si>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</si>
  <si>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</si>
  <si>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</si>
  <si>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</si>
  <si>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</si>
  <si>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</si>
  <si>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</si>
  <si>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</si>
  <si>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</si>
  <si>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</si>
  <si>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</si>
  <si>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</si>
  <si>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</si>
  <si>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</si>
  <si>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</si>
  <si>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</si>
  <si>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</si>
  <si>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</si>
  <si>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</si>
  <si>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</si>
  <si>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</si>
  <si>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</si>
  <si>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</si>
  <si>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</si>
  <si>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</si>
  <si>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</si>
  <si>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</si>
  <si>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</si>
  <si>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</si>
  <si>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</si>
  <si>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</si>
  <si>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</si>
  <si>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</si>
  <si>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</si>
  <si>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</si>
  <si>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</si>
  <si>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</si>
  <si>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</si>
  <si>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</si>
  <si>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</si>
  <si>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</si>
  <si>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</si>
  <si>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</si>
  <si>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</si>
  <si>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</si>
  <si>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</si>
  <si>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</si>
  <si>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</si>
  <si>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</si>
  <si>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</si>
  <si>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</si>
  <si>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</si>
  <si>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</si>
  <si>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</si>
  <si>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</si>
  <si>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</si>
  <si>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</si>
  <si>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</si>
  <si>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</si>
  <si>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</si>
  <si>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</si>
  <si>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</si>
  <si>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</si>
  <si>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</si>
  <si>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</si>
  <si>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</si>
  <si>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</si>
  <si>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</si>
  <si>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</si>
  <si>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</si>
  <si>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</si>
  <si>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</si>
  <si>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</si>
  <si>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</si>
  <si>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</si>
  <si>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</si>
  <si>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</si>
  <si>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</si>
  <si>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</si>
  <si>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</si>
  <si>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</si>
  <si>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</si>
  <si>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</si>
  <si>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</si>
  <si>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</si>
  <si>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</si>
  <si>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</si>
  <si>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</si>
  <si>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</si>
  <si>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</si>
  <si>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</si>
  <si>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</si>
  <si>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</si>
  <si>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</si>
  <si>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</si>
  <si>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</si>
  <si>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</si>
  <si>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</si>
  <si>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</si>
  <si>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</si>
  <si>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</si>
  <si>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</si>
  <si>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</si>
  <si>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</si>
  <si>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</si>
  <si>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</si>
  <si>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</si>
  <si>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</si>
  <si>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</si>
  <si>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</si>
  <si>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</si>
  <si>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</si>
  <si>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</si>
  <si>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</si>
  <si>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</si>
  <si>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</si>
  <si>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</si>
  <si>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</si>
  <si>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</si>
  <si>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</si>
  <si>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</si>
  <si>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</si>
  <si>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</si>
  <si>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</si>
  <si>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</si>
  <si>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</si>
  <si>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</si>
  <si>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</si>
  <si>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</si>
  <si>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</si>
  <si>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</si>
  <si>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</si>
  <si>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</si>
  <si>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</si>
  <si>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</si>
  <si>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</si>
  <si>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</si>
  <si>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</si>
  <si>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</si>
  <si>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</si>
  <si>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</si>
  <si>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</si>
  <si>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</si>
  <si>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</si>
  <si>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</si>
  <si>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</si>
  <si>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</si>
  <si>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</si>
  <si>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</si>
  <si>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</si>
  <si>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</si>
  <si>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</si>
  <si>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</si>
  <si>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</si>
  <si>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</si>
  <si>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</si>
  <si>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</si>
  <si>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</si>
  <si>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</si>
  <si>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</si>
  <si>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</si>
  <si>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</si>
  <si>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</si>
  <si>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</si>
  <si>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</si>
  <si>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</si>
  <si>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</si>
  <si>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</si>
  <si>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</si>
  <si>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</si>
  <si>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</si>
  <si>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</si>
  <si>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</si>
  <si>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</si>
  <si>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</si>
  <si>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</si>
  <si>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</si>
  <si>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</si>
  <si>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</si>
  <si>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</si>
  <si>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</si>
  <si>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</si>
  <si>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</si>
  <si>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</si>
  <si>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</si>
  <si>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</si>
  <si>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</si>
  <si>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</si>
  <si>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</si>
  <si>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</si>
  <si>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</si>
  <si>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</si>
  <si>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</si>
  <si>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</si>
  <si>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</si>
  <si>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</si>
  <si>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</si>
  <si>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</si>
  <si>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</si>
  <si>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</si>
  <si>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</si>
  <si>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</si>
  <si>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</si>
  <si>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</si>
  <si>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</si>
  <si>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</si>
  <si>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</si>
  <si>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</si>
  <si>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</si>
  <si>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</si>
  <si>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</si>
  <si>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</si>
  <si>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</si>
  <si>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</si>
  <si>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</si>
  <si>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</si>
  <si>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</si>
  <si>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</si>
  <si>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</si>
  <si>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</si>
  <si>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</si>
  <si>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</si>
  <si>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</si>
  <si>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</si>
  <si>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</si>
  <si>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</si>
  <si>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</si>
  <si>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</si>
  <si>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</si>
  <si>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</si>
  <si>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</si>
  <si>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</si>
  <si>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</si>
  <si>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</si>
  <si>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</si>
  <si>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</si>
  <si>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</si>
  <si>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</si>
  <si>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</si>
  <si>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</si>
  <si>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</si>
  <si>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</si>
  <si>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</si>
  <si>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</si>
  <si>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</si>
  <si>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</si>
  <si>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</si>
  <si>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</si>
  <si>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</si>
  <si>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</si>
  <si>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</si>
  <si>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</si>
  <si>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</si>
  <si>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</si>
  <si>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</si>
  <si>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</si>
  <si>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</si>
  <si>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</si>
  <si>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</si>
  <si>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</si>
  <si>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</si>
  <si>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</si>
  <si>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</si>
  <si>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</si>
  <si>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</si>
  <si>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</si>
  <si>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</si>
  <si>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</si>
  <si>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</si>
  <si>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</si>
  <si>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</si>
  <si>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</si>
  <si>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</si>
  <si>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</si>
  <si>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</si>
  <si>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</si>
  <si>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</si>
  <si>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</si>
  <si>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</si>
  <si>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</si>
  <si>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</si>
  <si>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</si>
  <si>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</si>
  <si>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</si>
  <si>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</si>
  <si>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</si>
  <si>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</si>
  <si>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</si>
  <si>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</si>
  <si>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</si>
  <si>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</si>
  <si>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</si>
  <si>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</si>
  <si>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</si>
  <si>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</si>
  <si>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</si>
  <si>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</si>
  <si>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</si>
  <si>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</si>
  <si>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</si>
  <si>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</si>
  <si>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</si>
  <si>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</si>
  <si>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</si>
  <si>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</si>
  <si>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</si>
  <si>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</si>
  <si>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</si>
  <si>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</si>
  <si>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</si>
  <si>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</si>
  <si>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</si>
  <si>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</si>
  <si>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</si>
  <si>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</si>
  <si>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</si>
  <si>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</si>
  <si>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</si>
  <si>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</si>
  <si>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</si>
  <si>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</si>
  <si>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</si>
  <si>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</si>
  <si>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</si>
  <si>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</si>
  <si>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</si>
  <si>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</si>
  <si>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</si>
  <si>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</si>
  <si>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</si>
  <si>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</si>
  <si>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</si>
  <si>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</si>
  <si>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</si>
  <si>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</si>
  <si>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</si>
  <si>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</si>
  <si>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</si>
  <si>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</si>
  <si>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</si>
  <si>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</si>
  <si>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</si>
  <si>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</si>
  <si>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</si>
  <si>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</si>
  <si>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</si>
  <si>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</si>
  <si>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</si>
  <si>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</si>
  <si>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</si>
  <si>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</si>
  <si>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</si>
  <si>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</si>
  <si>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</si>
  <si>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</si>
  <si>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</si>
  <si>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</si>
  <si>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</si>
  <si>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</si>
  <si>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</si>
  <si>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</si>
  <si>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</si>
  <si>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</si>
  <si>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</si>
  <si>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</si>
  <si>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</si>
  <si>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</si>
  <si>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</si>
  <si>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</si>
  <si>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</si>
  <si>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</si>
  <si>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</si>
  <si>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</si>
  <si>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</si>
  <si>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</si>
  <si>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</si>
  <si>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</si>
  <si>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</si>
  <si>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</si>
  <si>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</si>
  <si>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</si>
  <si>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</si>
  <si>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</si>
  <si>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</si>
  <si>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</si>
  <si>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</si>
  <si>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</si>
  <si>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</si>
  <si>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</si>
  <si>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</si>
  <si>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</si>
  <si>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</si>
  <si>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</si>
  <si>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</si>
  <si>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</si>
  <si>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</si>
  <si>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</si>
  <si>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</si>
  <si>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</si>
  <si>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</si>
  <si>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</si>
  <si>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</si>
  <si>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</si>
  <si>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</si>
  <si>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</si>
  <si>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</si>
  <si>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</si>
  <si>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</si>
  <si>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</si>
  <si>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</si>
  <si>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</si>
  <si>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</si>
  <si>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</si>
  <si>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</si>
  <si>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</si>
  <si>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</si>
  <si>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</si>
  <si>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</si>
  <si>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</si>
  <si>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</si>
  <si>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</si>
  <si>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</si>
  <si>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</si>
  <si>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</si>
  <si>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</si>
  <si>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</si>
  <si>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</si>
  <si>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</si>
  <si>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</si>
  <si>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</si>
  <si>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</si>
  <si>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</si>
  <si>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</si>
  <si>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</si>
  <si>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</si>
  <si>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</si>
  <si>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</si>
  <si>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</si>
  <si>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</si>
  <si>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</si>
  <si>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</si>
  <si>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</si>
  <si>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</si>
  <si>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</si>
  <si>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</si>
  <si>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</si>
  <si>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</si>
  <si>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</si>
  <si>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</si>
  <si>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</si>
  <si>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</si>
  <si>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</si>
  <si>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</si>
  <si>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</si>
  <si>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</si>
  <si>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</si>
  <si>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</si>
  <si>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</si>
  <si>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</si>
  <si>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</si>
  <si>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</si>
  <si>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</si>
  <si>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</si>
  <si>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</si>
  <si>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</si>
  <si>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</si>
  <si>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</si>
  <si>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</si>
  <si>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</si>
  <si>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</si>
  <si>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</si>
  <si>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</si>
  <si>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</si>
  <si>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</si>
  <si>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</si>
  <si>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</si>
  <si>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</si>
  <si>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</si>
  <si>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</si>
  <si>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</si>
  <si>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</si>
  <si>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</si>
  <si>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</si>
  <si>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</si>
  <si>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</si>
  <si>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</si>
  <si>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</si>
  <si>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</si>
  <si>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</si>
  <si>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</si>
  <si>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</si>
  <si>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</si>
  <si>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</si>
  <si>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</si>
  <si>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</si>
  <si>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</si>
  <si>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</si>
  <si>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</si>
  <si>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</si>
  <si>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</si>
  <si>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</si>
  <si>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</si>
  <si>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</si>
  <si>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</si>
  <si>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</si>
  <si>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</si>
  <si>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</si>
  <si>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</si>
  <si>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</si>
  <si>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</si>
  <si>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</si>
  <si>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</si>
  <si>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</si>
  <si>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</si>
  <si>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</si>
  <si>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</si>
  <si>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</si>
  <si>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</si>
  <si>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</si>
  <si>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</si>
  <si>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</si>
  <si>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</si>
  <si>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</si>
  <si>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</si>
  <si>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</si>
  <si>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</si>
  <si>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</si>
  <si>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</si>
  <si>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</si>
  <si>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</si>
  <si>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</si>
  <si>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</si>
  <si>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</si>
  <si>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</si>
  <si>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</si>
  <si>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</si>
  <si>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</si>
  <si>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</si>
  <si>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</si>
  <si>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</si>
  <si>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</si>
  <si>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</si>
  <si>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</si>
  <si>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</si>
  <si>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</si>
  <si>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</si>
  <si>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</si>
  <si>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</si>
  <si>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</si>
  <si>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</si>
  <si>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</si>
  <si>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</si>
  <si>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</si>
  <si>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</si>
  <si>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</si>
  <si>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</si>
  <si>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</si>
  <si>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</si>
  <si>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</si>
  <si>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</si>
  <si>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</si>
  <si>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</si>
  <si>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</si>
  <si>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</si>
  <si>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</si>
  <si>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</si>
  <si>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</si>
  <si>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</si>
  <si>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</si>
  <si>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</si>
  <si>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</si>
  <si>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</si>
  <si>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</si>
  <si>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</si>
  <si>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</si>
  <si>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</si>
  <si>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</si>
  <si>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</si>
  <si>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</si>
  <si>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</si>
  <si>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</si>
  <si>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</si>
  <si>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</si>
  <si>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</si>
  <si>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</si>
  <si>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</si>
  <si>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</si>
  <si>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</si>
  <si>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</si>
  <si>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</si>
  <si>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</si>
  <si>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</si>
  <si>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</si>
  <si>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</si>
  <si>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</si>
  <si>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</si>
  <si>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</si>
  <si>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</si>
  <si>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</si>
  <si>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</si>
  <si>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</si>
  <si>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</si>
  <si>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</si>
  <si>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</si>
  <si>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</si>
  <si>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</si>
  <si>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</si>
  <si>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</si>
  <si>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</si>
  <si>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</si>
  <si>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</si>
  <si>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</si>
  <si>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</si>
  <si>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</si>
  <si>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</si>
  <si>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</si>
  <si>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</si>
  <si>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</si>
  <si>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</si>
  <si>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</si>
  <si>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</si>
  <si>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</si>
  <si>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</si>
  <si>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</si>
  <si>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</si>
  <si>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</si>
  <si>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</si>
  <si>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</si>
  <si>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</si>
  <si>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</si>
  <si>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</si>
  <si>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</si>
  <si>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</si>
  <si>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</si>
  <si>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</si>
  <si>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</si>
  <si>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</si>
  <si>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</si>
  <si>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</si>
  <si>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</si>
  <si>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</si>
  <si>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</si>
  <si>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</si>
  <si>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</si>
  <si>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</si>
  <si>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</si>
  <si>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</si>
  <si>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</si>
  <si>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</si>
  <si>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</si>
  <si>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</si>
  <si>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</si>
  <si>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</si>
  <si>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</si>
  <si>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</si>
  <si>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</si>
  <si>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</si>
  <si>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</si>
  <si>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</si>
  <si>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</si>
  <si>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</si>
  <si>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</si>
  <si>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</si>
  <si>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</si>
  <si>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</si>
  <si>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</si>
  <si>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</si>
  <si>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</si>
  <si>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</si>
  <si>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</si>
  <si>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</si>
  <si>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</si>
  <si>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</si>
  <si>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</si>
  <si>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</si>
  <si>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</si>
  <si>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</si>
  <si>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</si>
  <si>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</si>
  <si>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</si>
  <si>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</si>
  <si>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</si>
  <si>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</si>
  <si>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</si>
  <si>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</si>
  <si>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</si>
  <si>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</si>
  <si>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</si>
  <si>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</si>
  <si>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</si>
  <si>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</si>
  <si>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</si>
  <si>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</si>
  <si>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</si>
  <si>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</si>
  <si>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</si>
  <si>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</si>
  <si>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</si>
  <si>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</si>
  <si>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</si>
  <si>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</si>
  <si>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</si>
  <si>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</si>
  <si>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</si>
  <si>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</si>
  <si>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</si>
  <si>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</si>
  <si>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</si>
  <si>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</si>
  <si>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</si>
  <si>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</si>
  <si>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</si>
  <si>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</si>
  <si>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</si>
  <si>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</si>
  <si>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</si>
  <si>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</si>
  <si>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</si>
  <si>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</si>
  <si>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</si>
  <si>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</si>
  <si>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</si>
  <si>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</si>
  <si>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</si>
  <si>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</si>
  <si>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</si>
  <si>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</si>
  <si>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</si>
  <si>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</si>
  <si>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</si>
  <si>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</si>
  <si>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</si>
  <si>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</si>
  <si>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</si>
  <si>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</si>
  <si>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</si>
  <si>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</si>
  <si>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</si>
  <si>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</si>
  <si>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</si>
  <si>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</si>
  <si>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</si>
  <si>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</si>
  <si>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</si>
  <si>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</si>
  <si>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</si>
  <si>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</si>
  <si>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</si>
  <si>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</si>
  <si>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</si>
  <si>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</si>
  <si>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</si>
  <si>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</si>
  <si>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</si>
  <si>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</si>
  <si>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</si>
  <si>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</si>
  <si>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</si>
  <si>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</si>
  <si>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</si>
  <si>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</si>
  <si>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</si>
  <si>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</si>
  <si>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</si>
  <si>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</si>
  <si>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</si>
  <si>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</si>
  <si>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</si>
  <si>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</si>
  <si>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</si>
  <si>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</si>
  <si>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</si>
  <si>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</si>
  <si>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</si>
  <si>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</si>
  <si>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</si>
  <si>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</si>
  <si>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</si>
  <si>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</si>
  <si>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</si>
  <si>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</si>
  <si>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</si>
  <si>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</si>
  <si>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</si>
  <si>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</si>
  <si>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</si>
  <si>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</si>
  <si>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</si>
  <si>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</si>
  <si>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</si>
  <si>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</si>
  <si>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</si>
  <si>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</si>
  <si>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</si>
  <si>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</si>
  <si>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</si>
  <si>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</si>
  <si>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</si>
  <si>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</si>
  <si>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</si>
  <si>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</si>
  <si>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</si>
  <si>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</si>
  <si>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</si>
  <si>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</si>
  <si>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</si>
  <si>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</si>
  <si>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</si>
  <si>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</si>
  <si>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</si>
  <si>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</si>
  <si>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</si>
  <si>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</si>
  <si>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</si>
  <si>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</si>
  <si>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</si>
  <si>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</si>
  <si>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</si>
  <si>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</si>
  <si>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</si>
  <si>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</si>
  <si>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</si>
  <si>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</si>
  <si>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</si>
  <si>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</si>
  <si>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</si>
  <si>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</si>
  <si>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</si>
  <si>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</si>
  <si>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</si>
  <si>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</si>
  <si>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</si>
  <si>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</si>
  <si>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</si>
  <si>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</si>
  <si>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</si>
  <si>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</si>
  <si>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</si>
  <si>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</si>
  <si>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</si>
  <si>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</si>
  <si>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</si>
  <si>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</si>
  <si>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</si>
  <si>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</si>
  <si>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</si>
  <si>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</si>
  <si>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</si>
  <si>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</si>
  <si>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</si>
  <si>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</si>
  <si>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</si>
  <si>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</si>
  <si>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</si>
  <si>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</si>
  <si>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</si>
  <si>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</si>
  <si>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</si>
  <si>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</si>
  <si>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</si>
  <si>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</si>
  <si>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</si>
  <si>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</si>
  <si>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</si>
  <si>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</si>
  <si>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</si>
  <si>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</si>
  <si>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</si>
  <si>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</si>
  <si>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</si>
  <si>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</si>
  <si>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</si>
  <si>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</si>
  <si>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</si>
  <si>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</si>
  <si>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</si>
  <si>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</si>
  <si>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</si>
  <si>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</si>
  <si>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</si>
  <si>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</si>
  <si>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</si>
  <si>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</si>
  <si>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</si>
  <si>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</si>
  <si>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</si>
  <si>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</si>
  <si>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</si>
  <si>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</si>
  <si>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</si>
  <si>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</si>
  <si>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</si>
  <si>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</si>
  <si>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</si>
  <si>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</si>
  <si>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</si>
  <si>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</si>
  <si>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</si>
  <si>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</si>
  <si>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</si>
  <si>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</si>
  <si>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</si>
  <si>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</si>
  <si>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</si>
  <si>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</si>
  <si>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</si>
  <si>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</si>
  <si>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</si>
  <si>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</si>
  <si>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</si>
  <si>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</si>
  <si>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</si>
  <si>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</si>
  <si>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</si>
  <si>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</si>
  <si>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</si>
  <si>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</si>
  <si>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</si>
  <si>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</si>
  <si>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</si>
  <si>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</si>
  <si>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</si>
  <si>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</si>
  <si>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</si>
  <si>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</si>
  <si>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</si>
  <si>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</si>
  <si>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</si>
  <si>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</si>
  <si>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</si>
  <si>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</si>
  <si>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</si>
  <si>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</si>
  <si>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</si>
  <si>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</si>
  <si>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</si>
  <si>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</si>
  <si>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</si>
  <si>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</si>
  <si>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</si>
  <si>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</si>
  <si>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</si>
  <si>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</si>
  <si>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</si>
  <si>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</si>
  <si>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</si>
  <si>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</si>
  <si>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</si>
  <si>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</si>
  <si>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</si>
  <si>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</si>
  <si>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</si>
  <si>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</si>
  <si>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</si>
  <si>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</si>
  <si>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</si>
  <si>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</si>
  <si>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</si>
  <si>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</si>
  <si>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</si>
  <si>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</si>
  <si>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</si>
  <si>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</si>
  <si>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</si>
  <si>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</si>
  <si>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</si>
  <si>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</si>
  <si>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</si>
  <si>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</si>
  <si>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</si>
  <si>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</si>
  <si>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</si>
  <si>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</si>
  <si>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</si>
  <si>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</si>
  <si>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</si>
  <si>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</si>
  <si>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</si>
  <si>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</si>
  <si>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</si>
  <si>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</si>
  <si>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</si>
  <si>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</si>
  <si>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</si>
  <si>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</si>
  <si>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</si>
  <si>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</si>
  <si>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</si>
  <si>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</si>
  <si>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</si>
  <si>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</si>
  <si>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</si>
  <si>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</si>
  <si>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</si>
  <si>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</si>
  <si>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</si>
  <si>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</si>
  <si>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</si>
  <si>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</si>
  <si>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</si>
  <si>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</si>
  <si>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</si>
  <si>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</si>
  <si>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</si>
  <si>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</si>
  <si>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</si>
  <si>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</si>
  <si>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</si>
  <si>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</si>
  <si>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</si>
  <si>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</si>
  <si>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</si>
  <si>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</si>
  <si>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</si>
  <si>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</si>
  <si>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</si>
  <si>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</si>
  <si>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</si>
  <si>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</si>
  <si>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</si>
  <si>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</si>
  <si>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</si>
  <si>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</si>
  <si>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</si>
  <si>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</si>
  <si>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</si>
  <si>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</si>
  <si>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</si>
  <si>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</si>
  <si>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</si>
  <si>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</si>
  <si>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</si>
  <si>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</si>
  <si>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</si>
  <si>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</si>
  <si>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</si>
  <si>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</si>
  <si>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</si>
  <si>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</si>
  <si>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</si>
  <si>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</si>
  <si>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</si>
  <si>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</si>
  <si>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</si>
  <si>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</si>
  <si>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</si>
  <si>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</si>
  <si>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</si>
  <si>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</si>
  <si>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</si>
  <si>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</si>
  <si>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</si>
  <si>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</si>
  <si>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</si>
  <si>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</si>
  <si>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</si>
  <si>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</si>
  <si>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</si>
  <si>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</si>
  <si>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</si>
  <si>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</si>
  <si>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</si>
  <si>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</si>
  <si>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</si>
  <si>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</si>
  <si>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</si>
  <si>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</si>
  <si>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</si>
  <si>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</si>
  <si>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</si>
  <si>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</si>
  <si>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</si>
  <si>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</si>
  <si>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</si>
  <si>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</si>
  <si>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</si>
  <si>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</si>
  <si>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</si>
  <si>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</si>
  <si>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</si>
  <si>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</si>
  <si>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</si>
  <si>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</si>
  <si>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</si>
  <si>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</si>
  <si>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</si>
  <si>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</si>
  <si>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</si>
  <si>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</si>
  <si>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</si>
  <si>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</si>
  <si>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</si>
  <si>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</si>
  <si>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</si>
  <si>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</si>
  <si>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</si>
  <si>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</si>
  <si>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</si>
  <si>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</si>
  <si>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</si>
  <si>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</si>
  <si>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</si>
  <si>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</si>
  <si>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</si>
  <si>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</si>
  <si>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</si>
  <si>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</si>
  <si>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</si>
  <si>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</si>
  <si>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</si>
  <si>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</si>
  <si>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</si>
  <si>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</si>
  <si>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</si>
  <si>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</si>
  <si>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</si>
  <si>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</si>
  <si>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</si>
  <si>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</si>
  <si>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</si>
  <si>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</si>
  <si>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</si>
  <si>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</si>
  <si>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</si>
  <si>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</si>
  <si>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</si>
  <si>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</si>
  <si>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</si>
  <si>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</si>
  <si>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</si>
  <si>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</si>
  <si>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</si>
  <si>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</si>
  <si>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</si>
  <si>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</si>
  <si>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</si>
  <si>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</si>
  <si>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</si>
  <si>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</si>
  <si>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</si>
  <si>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</si>
  <si>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</si>
  <si>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</si>
  <si>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</si>
  <si>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</si>
  <si>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</si>
  <si>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</si>
  <si>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</si>
  <si>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</si>
  <si>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</si>
  <si>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</si>
  <si>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</si>
  <si>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</si>
  <si>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</si>
  <si>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</si>
  <si>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</si>
  <si>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</si>
  <si>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</si>
  <si>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</si>
  <si>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</si>
  <si>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</si>
  <si>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</si>
  <si>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</si>
  <si>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</si>
  <si>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</si>
  <si>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</si>
  <si>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</si>
  <si>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</si>
  <si>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</si>
  <si>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</si>
  <si>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</si>
  <si>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</si>
  <si>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</si>
  <si>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</si>
  <si>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</si>
  <si>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</si>
  <si>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</si>
  <si>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</si>
  <si>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</si>
  <si>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</si>
  <si>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</si>
  <si>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</si>
  <si>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</si>
  <si>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</si>
  <si>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</si>
  <si>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</si>
  <si>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</si>
  <si>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</si>
  <si>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</si>
  <si>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</si>
  <si>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</si>
  <si>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</si>
  <si>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</si>
  <si>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</si>
  <si>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</si>
  <si>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</si>
  <si>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</si>
  <si>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</si>
  <si>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</si>
  <si>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</si>
  <si>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</si>
  <si>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</si>
  <si>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</si>
  <si>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</si>
  <si>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</si>
  <si>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</si>
  <si>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</si>
  <si>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</si>
  <si>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</si>
  <si>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</si>
  <si>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</si>
  <si>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</si>
  <si>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</si>
  <si>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</si>
  <si>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</si>
  <si>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</si>
  <si>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</si>
  <si>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</si>
  <si>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</si>
  <si>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</si>
  <si>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</si>
  <si>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</si>
  <si>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</si>
  <si>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</si>
  <si>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</si>
  <si>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</si>
  <si>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</si>
  <si>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</si>
  <si>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</si>
  <si>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</si>
  <si>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</si>
  <si>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</si>
  <si>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</si>
  <si>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</si>
  <si>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</si>
  <si>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</si>
  <si>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</si>
  <si>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</si>
  <si>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</si>
  <si>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</si>
  <si>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</si>
  <si>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</si>
  <si>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</si>
  <si>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</si>
  <si>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</si>
  <si>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</si>
  <si>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</si>
  <si>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</si>
  <si>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</si>
  <si>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</si>
  <si>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</si>
  <si>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</si>
  <si>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</si>
  <si>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</si>
  <si>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</si>
  <si>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</si>
  <si>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</si>
  <si>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</si>
  <si>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</si>
  <si>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</si>
  <si>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</si>
  <si>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</si>
  <si>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</si>
  <si>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</si>
  <si>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</si>
  <si>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</si>
  <si>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</si>
  <si>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</si>
  <si>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</si>
  <si>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</si>
  <si>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</si>
  <si>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</si>
  <si>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</si>
  <si>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</si>
  <si>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</si>
  <si>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</si>
  <si>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</si>
  <si>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</si>
  <si>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</si>
  <si>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</si>
  <si>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</si>
  <si>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</si>
  <si>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</si>
  <si>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</si>
  <si>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</si>
  <si>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</si>
  <si>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</si>
  <si>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</si>
  <si>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</si>
  <si>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</si>
  <si>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</si>
  <si>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</si>
  <si>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</si>
  <si>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</si>
  <si>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</si>
  <si>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</si>
  <si>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</si>
  <si>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</si>
  <si>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</si>
  <si>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</si>
  <si>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</si>
  <si>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</si>
  <si>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</si>
  <si>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</si>
  <si>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</si>
  <si>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</si>
  <si>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</si>
  <si>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</si>
  <si>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</si>
  <si>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</si>
  <si>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</si>
  <si>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</si>
  <si>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</si>
  <si>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</si>
  <si>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</si>
  <si>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</si>
  <si>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</si>
  <si>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</si>
  <si>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</si>
  <si>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</si>
  <si>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</si>
  <si>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</si>
  <si>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</si>
  <si>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</si>
  <si>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</si>
  <si>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</si>
  <si>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</si>
  <si>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</si>
  <si>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</si>
  <si>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</si>
  <si>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</si>
  <si>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</si>
  <si>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</si>
  <si>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</si>
  <si>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</si>
  <si>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</si>
  <si>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</si>
  <si>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</si>
  <si>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</si>
  <si>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</si>
  <si>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</si>
  <si>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</si>
  <si>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</si>
  <si>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</si>
  <si>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</si>
  <si>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</si>
  <si>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</si>
  <si>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</si>
  <si>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</si>
  <si>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</si>
  <si>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</si>
  <si>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</si>
  <si>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</si>
  <si>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</si>
  <si>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</si>
  <si>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</si>
  <si>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</si>
  <si>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</si>
  <si>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</si>
  <si>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</si>
  <si>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</si>
  <si>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</si>
  <si>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</si>
  <si>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</si>
  <si>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</si>
  <si>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</si>
  <si>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</si>
  <si>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</si>
  <si>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</si>
  <si>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</si>
  <si>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</si>
  <si>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</si>
  <si>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</si>
  <si>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</si>
  <si>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</si>
  <si>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</si>
  <si>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</si>
  <si>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</si>
  <si>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</si>
  <si>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</si>
  <si>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</si>
  <si>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</si>
  <si>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</si>
  <si>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</si>
  <si>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</si>
  <si>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</si>
  <si>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</si>
  <si>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</si>
  <si>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</si>
  <si>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</si>
  <si>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</si>
  <si>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</si>
  <si>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</si>
  <si>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</si>
  <si>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</si>
  <si>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</si>
  <si>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</si>
  <si>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</si>
  <si>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</si>
  <si>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</si>
  <si>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</si>
  <si>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</si>
  <si>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</si>
  <si>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</si>
  <si>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</si>
  <si>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</si>
  <si>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</si>
  <si>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</si>
  <si>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</si>
  <si>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</si>
  <si>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</si>
  <si>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</si>
  <si>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</si>
  <si>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</si>
  <si>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</si>
  <si>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</si>
  <si>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</si>
  <si>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</si>
  <si>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</si>
  <si>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</si>
  <si>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</si>
  <si>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</si>
  <si>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</si>
  <si>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</si>
  <si>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</si>
  <si>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</si>
  <si>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</si>
  <si>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</si>
  <si>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</si>
  <si>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</si>
  <si>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</si>
  <si>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</si>
  <si>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</si>
  <si>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</si>
  <si>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</si>
  <si>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</si>
  <si>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</si>
  <si>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</si>
  <si>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</si>
  <si>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</si>
  <si>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</si>
  <si>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</si>
  <si>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</si>
  <si>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</si>
  <si>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</si>
  <si>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</si>
  <si>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</si>
  <si>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</si>
  <si>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</si>
  <si>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</si>
  <si>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</si>
  <si>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</si>
  <si>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</si>
  <si>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</si>
  <si>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</si>
  <si>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</si>
  <si>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</si>
  <si>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</si>
  <si>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</si>
  <si>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</si>
  <si>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</si>
  <si>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</si>
  <si>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</si>
  <si>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</si>
  <si>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</si>
  <si>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</si>
  <si>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</si>
  <si>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</si>
  <si>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</si>
  <si>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</si>
  <si>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</si>
  <si>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</si>
  <si>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</si>
  <si>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</si>
  <si>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</si>
  <si>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</si>
  <si>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</si>
  <si>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</si>
  <si>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</si>
  <si>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</si>
  <si>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</si>
  <si>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</si>
  <si>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</si>
  <si>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</si>
  <si>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</si>
  <si>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</si>
  <si>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</si>
  <si>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</si>
  <si>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</si>
  <si>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</si>
  <si>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</si>
  <si>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</si>
  <si>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</si>
  <si>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</si>
  <si>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</si>
  <si>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</si>
  <si>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</si>
  <si>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</si>
  <si>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</si>
  <si>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</si>
  <si>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</si>
  <si>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</si>
  <si>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</si>
  <si>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</si>
  <si>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</si>
  <si>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</si>
  <si>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</si>
  <si>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</si>
  <si>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</si>
  <si>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</si>
  <si>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</si>
  <si>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</si>
  <si>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</si>
  <si>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</si>
  <si>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</si>
  <si>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</si>
  <si>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</si>
  <si>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</si>
  <si>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</si>
  <si>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</si>
  <si>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</si>
  <si>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</si>
  <si>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</si>
  <si>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</si>
  <si>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</si>
  <si>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</si>
  <si>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</si>
  <si>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</si>
  <si>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</si>
  <si>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</si>
  <si>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</si>
  <si>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</si>
  <si>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</si>
  <si>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</si>
  <si>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</si>
  <si>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</si>
  <si>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</si>
  <si>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</si>
  <si>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</si>
  <si>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</si>
  <si>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</si>
  <si>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</si>
  <si>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</si>
  <si>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</si>
  <si>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</si>
  <si>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</si>
  <si>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</si>
  <si>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</si>
  <si>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</si>
  <si>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</si>
  <si>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</si>
  <si>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</si>
  <si>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</si>
  <si>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</si>
  <si>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</si>
  <si>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</si>
  <si>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</si>
  <si>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</si>
  <si>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</si>
  <si>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</si>
  <si>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</si>
  <si>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</si>
  <si>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</si>
  <si>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</si>
  <si>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</si>
  <si>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</si>
  <si>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</si>
  <si>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</si>
  <si>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</si>
  <si>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</si>
  <si>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</si>
  <si>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</si>
  <si>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</si>
  <si>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</si>
  <si>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</si>
  <si>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</si>
  <si>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</si>
  <si>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</si>
  <si>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</si>
  <si>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</si>
  <si>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Fischer Elektronik GmbH &amp; Co KG</t>
  </si>
  <si>
    <t>32-633-2673</t>
  </si>
  <si>
    <t>DUNS</t>
  </si>
  <si>
    <t>Nottebohmstrasse 28, D-58511 Luedenscheid</t>
  </si>
  <si>
    <t>Dr. Michael Pohler</t>
  </si>
  <si>
    <t>m.pohler@fischerelektronik.de</t>
  </si>
  <si>
    <t>+49-2351-435-194</t>
  </si>
  <si>
    <t>Environmental management representative</t>
  </si>
  <si>
    <t>Responsible sourcing in general is part of our environmental policy available on our website.</t>
  </si>
  <si>
    <t>https://www.fischerelektronik.de/en/company/environmental-quality-policy/</t>
  </si>
  <si>
    <t>Only for MICA</t>
  </si>
  <si>
    <t>100%</t>
  </si>
  <si>
    <t>Mica supplier does not support RMI but provides compliance statement in own format.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</si>
</sst>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30">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4">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8"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8"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7" fillId="0" borderId="0" xfId="0" applyFont="1" applyAlignment="1">
      <alignment vertical="top" wrapText="1"/>
    </xf>
    <xf numFmtId="0" fontId="129" fillId="0" borderId="0" xfId="0" applyFont="1" applyAlignment="1">
      <alignment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69" fontId="17" fillId="45" borderId="31" xfId="0" applyNumberFormat="1" applyFont="1" applyFill="1" applyBorder="1" applyAlignment="1" applyProtection="1">
      <alignment horizontal="left" wrapText="1"/>
      <protection locked="0"/>
    </xf>
    <xf numFmtId="169" fontId="17" fillId="45" borderId="58" xfId="0" applyNumberFormat="1" applyFont="1" applyFill="1" applyBorder="1" applyAlignment="1" applyProtection="1">
      <alignment horizontal="left"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 Akzent1" xfId="687" builtinId="30" customBuiltin="1"/>
    <cellStyle name="20 % - Akzent2" xfId="691" builtinId="34" customBuiltin="1"/>
    <cellStyle name="20 % - Akzent3" xfId="695" builtinId="38" customBuiltin="1"/>
    <cellStyle name="20 % - Akzent4" xfId="699" builtinId="42" customBuiltin="1"/>
    <cellStyle name="20 % - Akzent5" xfId="703" builtinId="46" customBuiltin="1"/>
    <cellStyle name="20 % - Akzent6" xfId="707" builtinId="5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 Akzent1" xfId="688" builtinId="31" customBuiltin="1"/>
    <cellStyle name="40 % - Akzent2" xfId="692" builtinId="35" customBuiltin="1"/>
    <cellStyle name="40 % - Akzent3" xfId="696" builtinId="39" customBuiltin="1"/>
    <cellStyle name="40 % - Akzent4" xfId="700" builtinId="43" customBuiltin="1"/>
    <cellStyle name="40 % - Akzent5" xfId="704" builtinId="47" customBuiltin="1"/>
    <cellStyle name="40 % - Akzent6" xfId="708" builtinId="5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 Akzent1" xfId="689" builtinId="32" customBuiltin="1"/>
    <cellStyle name="60 % - Akzent2" xfId="693" builtinId="36" customBuiltin="1"/>
    <cellStyle name="60 % - Akzent3" xfId="697" builtinId="40" customBuiltin="1"/>
    <cellStyle name="60 % - Akzent4" xfId="701" builtinId="44" customBuiltin="1"/>
    <cellStyle name="60 % - Akzent5" xfId="705" builtinId="48" customBuiltin="1"/>
    <cellStyle name="60 % - Akzent6" xfId="709" builtinId="52" customBuiltin="1"/>
    <cellStyle name="60% - Accent1 2" xfId="18" xr:uid="{00000000-0005-0000-0000-000025000000}"/>
    <cellStyle name="60% - Accent1 2 2" xfId="608" xr:uid="{00000000-0005-0000-0000-000026000000}"/>
    <cellStyle name="60% - Accent1 3" xfId="808" xr:uid="{B4F662A1-3A7E-4CD5-AFDB-1F205B5427FC}"/>
    <cellStyle name="60% - Accent2 2" xfId="19" xr:uid="{00000000-0005-0000-0000-000028000000}"/>
    <cellStyle name="60% - Accent2 2 2" xfId="609" xr:uid="{00000000-0005-0000-0000-000029000000}"/>
    <cellStyle name="60% - Accent2 3" xfId="811" xr:uid="{E57C1FBC-7353-4D32-8026-C8468A5B588E}"/>
    <cellStyle name="60% - Accent3 2" xfId="20" xr:uid="{00000000-0005-0000-0000-00002B000000}"/>
    <cellStyle name="60% - Accent3 2 2" xfId="610" xr:uid="{00000000-0005-0000-0000-00002C000000}"/>
    <cellStyle name="60% - Accent3 3" xfId="814" xr:uid="{AE56DF22-2A34-454C-B165-90BC7D444073}"/>
    <cellStyle name="60% - Accent4 2" xfId="21" xr:uid="{00000000-0005-0000-0000-00002E000000}"/>
    <cellStyle name="60% - Accent4 2 2" xfId="611" xr:uid="{00000000-0005-0000-0000-00002F000000}"/>
    <cellStyle name="60% - Accent4 3" xfId="817" xr:uid="{3FDA9D0D-4413-486B-983C-CC604E346407}"/>
    <cellStyle name="60% - Accent5 2" xfId="22" xr:uid="{00000000-0005-0000-0000-000031000000}"/>
    <cellStyle name="60% - Accent5 2 2" xfId="612" xr:uid="{00000000-0005-0000-0000-000032000000}"/>
    <cellStyle name="60% - Accent5 3" xfId="820" xr:uid="{88C0FC36-A568-4B68-96C1-1CFA958ECF44}"/>
    <cellStyle name="60% - Accent6 2" xfId="23" xr:uid="{00000000-0005-0000-0000-000034000000}"/>
    <cellStyle name="60% - Accent6 2 2" xfId="613" xr:uid="{00000000-0005-0000-0000-000035000000}"/>
    <cellStyle name="60% - Accent6 3" xfId="823" xr:uid="{A0853432-C6DA-4DB7-94DF-C5986DB84D44}"/>
    <cellStyle name="Accent1 2" xfId="24" xr:uid="{00000000-0005-0000-0000-000037000000}"/>
    <cellStyle name="Accent1 2 2" xfId="614" xr:uid="{00000000-0005-0000-0000-000038000000}"/>
    <cellStyle name="Accent2 2" xfId="25" xr:uid="{00000000-0005-0000-0000-00003A000000}"/>
    <cellStyle name="Accent2 2 2" xfId="615" xr:uid="{00000000-0005-0000-0000-00003B000000}"/>
    <cellStyle name="Accent3 2" xfId="26" xr:uid="{00000000-0005-0000-0000-00003D000000}"/>
    <cellStyle name="Accent3 2 2" xfId="616" xr:uid="{00000000-0005-0000-0000-00003E000000}"/>
    <cellStyle name="Accent4 2" xfId="27" xr:uid="{00000000-0005-0000-0000-000040000000}"/>
    <cellStyle name="Accent4 2 2" xfId="617" xr:uid="{00000000-0005-0000-0000-000041000000}"/>
    <cellStyle name="Accent5 2" xfId="28" xr:uid="{00000000-0005-0000-0000-000043000000}"/>
    <cellStyle name="Accent5 2 2" xfId="618" xr:uid="{00000000-0005-0000-0000-000044000000}"/>
    <cellStyle name="Accent6 2" xfId="29" xr:uid="{00000000-0005-0000-0000-000046000000}"/>
    <cellStyle name="Accent6 2 2" xfId="619" xr:uid="{00000000-0005-0000-0000-000047000000}"/>
    <cellStyle name="Akzent1" xfId="686" builtinId="29" customBuiltin="1"/>
    <cellStyle name="Akzent2" xfId="690" builtinId="33" customBuiltin="1"/>
    <cellStyle name="Akzent3" xfId="694" builtinId="37" customBuiltin="1"/>
    <cellStyle name="Akzent4" xfId="698" builtinId="41" customBuiltin="1"/>
    <cellStyle name="Akzent5" xfId="702" builtinId="45" customBuiltin="1"/>
    <cellStyle name="Akzent6" xfId="706" builtinId="49" customBuiltin="1"/>
    <cellStyle name="Ausgabe" xfId="679" builtinId="21"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Berechnung" xfId="680" builtinId="22" customBuiltin="1"/>
    <cellStyle name="Calculation 2" xfId="32" xr:uid="{00000000-0005-0000-0000-00004E000000}"/>
    <cellStyle name="Calculation 2 2" xfId="622" xr:uid="{00000000-0005-0000-0000-00004F000000}"/>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ingabe" xfId="678" builtinId="20" customBuiltin="1"/>
    <cellStyle name="Ergebnis" xfId="685" builtinId="25" customBuiltin="1"/>
    <cellStyle name="Erklärender Text" xfId="684" builtinId="53" customBuiltin="1"/>
    <cellStyle name="Excel Built-in Normal" xfId="485" xr:uid="{00000000-0005-0000-0000-00001A020000}"/>
    <cellStyle name="Explanatory Text 2" xfId="486" xr:uid="{00000000-0005-0000-0000-00001C020000}"/>
    <cellStyle name="Good 2" xfId="487" xr:uid="{00000000-0005-0000-0000-00001E020000}"/>
    <cellStyle name="Good 2 2" xfId="624" xr:uid="{00000000-0005-0000-0000-00001F020000}"/>
    <cellStyle name="Gut" xfId="675" builtinId="26" customBuiltin="1"/>
    <cellStyle name="Heading 1 2" xfId="488" xr:uid="{00000000-0005-0000-0000-000021020000}"/>
    <cellStyle name="Heading 2 2" xfId="489" xr:uid="{00000000-0005-0000-0000-000023020000}"/>
    <cellStyle name="Heading 2 2 2" xfId="625" xr:uid="{00000000-0005-0000-0000-000024020000}"/>
    <cellStyle name="Heading 3 2" xfId="490" xr:uid="{00000000-0005-0000-0000-000026020000}"/>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2" xfId="499" xr:uid="{00000000-0005-0000-0000-000038020000}"/>
    <cellStyle name="Input 2 2" xfId="632" xr:uid="{00000000-0005-0000-0000-000039020000}"/>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chlecht" xfId="676" builtinId="27" customBuiltin="1"/>
    <cellStyle name="Standard" xfId="0" builtinId="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2" xfId="588" xr:uid="{00000000-0005-0000-0000-0000BF020000}"/>
    <cellStyle name="Total 2" xfId="589" xr:uid="{00000000-0005-0000-0000-0000C1020000}"/>
    <cellStyle name="Überschrift" xfId="670" builtinId="15" customBuiltin="1"/>
    <cellStyle name="Überschrift 1" xfId="671" builtinId="16" customBuiltin="1"/>
    <cellStyle name="Überschrift 2" xfId="672" builtinId="17" customBuiltin="1"/>
    <cellStyle name="Überschrift 3" xfId="673" builtinId="18" customBuiltin="1"/>
    <cellStyle name="Überschrift 4" xfId="674" builtinId="19" customBuiltin="1"/>
    <cellStyle name="Verknüpfte Zelle" xfId="681" builtinId="24" customBuiltin="1"/>
    <cellStyle name="Warnender Text" xfId="683" builtinId="11" customBuiltin="1"/>
    <cellStyle name="Warning Text 2" xfId="590" xr:uid="{00000000-0005-0000-0000-0000C3020000}"/>
    <cellStyle name="Zelle überprüfen" xfId="682" builtinId="23" customBuiltin="1"/>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baseColWidth="10" defaultColWidth="9" defaultRowHeight="12.7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5">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8"/>
      <c r="B4" s="179"/>
    </row>
    <row r="5" spans="1:2" ht="42" customHeight="1">
      <c r="A5" s="219"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300">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75">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0">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450000000000003"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45" customHeight="1">
      <c r="A22" s="218"/>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0">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195">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05">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35">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195">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60">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0">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5">
      <c r="A35" s="228"/>
      <c r="B35" s="179"/>
    </row>
    <row r="36" spans="1:2" ht="68.45" customHeight="1">
      <c r="A36" s="219"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0">
      <c r="A37"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0">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45">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0">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0">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50">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35">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0">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5.95" customHeight="1">
      <c r="A45" s="218"/>
      <c r="B45" s="179"/>
    </row>
    <row r="46" spans="1:2" ht="60">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1.95"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0">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0">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5">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0">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450000000000003" customHeight="1">
      <c r="A55" s="93" t="str">
        <f ca="1">OFFSET(L!$C$1,MATCH("Instructions"&amp;ADDRESS(ROW(),COLUMN(),4),L!$A:$A,0)-1,SL,,)</f>
        <v>8. Smelter Street -  Provide the street name on which the smelter is located. This field is optional.</v>
      </c>
      <c r="B55" s="179"/>
    </row>
    <row r="56" spans="1:2" ht="15">
      <c r="A56" s="93" t="str">
        <f ca="1">OFFSET(L!$C$1,MATCH("Instructions"&amp;ADDRESS(ROW(),COLUMN(),4),L!$A:$A,0)-1,SL,,)</f>
        <v>9. Smelter City – Provide the city name of where the smelter is located. This field is optional.</v>
      </c>
      <c r="B56" s="179"/>
    </row>
    <row r="57" spans="1:2" ht="33.950000000000003" customHeight="1">
      <c r="A57" s="93" t="str">
        <f ca="1">OFFSET(L!$C$1,MATCH("Instructions"&amp;ADDRESS(ROW(),COLUMN(),4),L!$A:$A,0)-1,SL,,)</f>
        <v>10. Smelter Location: State/Province, if applicable – Provide the state or province where the smelter is located. This field is optional.</v>
      </c>
      <c r="B57" s="179"/>
    </row>
    <row r="58" spans="1:2" ht="165">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45">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5">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60">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0">
      <c r="A63" s="93" t="str">
        <f ca="1">OFFSET(L!$C$1,MATCH("Instructions"&amp;ADDRESS(ROW(),COLUMN(),4),L!$A:$A,0)-1,SL,,)</f>
        <v>16. Comments – free form text field to enter any comments concerning the smelter.  Example: smelter is being acquired by Company YYY</v>
      </c>
      <c r="B63" s="179"/>
    </row>
    <row r="64" spans="1:2" ht="15">
      <c r="A64" s="218"/>
      <c r="B64" s="179"/>
    </row>
    <row r="65" spans="1:2" ht="30">
      <c r="A65" s="219" t="str">
        <f ca="1">OFFSET(L!$C$1,MATCH("Instructions"&amp;ADDRESS(ROW(),COLUMN(),4),L!$A:$A,0)-1,SL,,)</f>
        <v>Instructions for completing the Mine List Tab.
Provide answers in ENGLISH only</v>
      </c>
      <c r="B65" s="179"/>
    </row>
    <row r="66" spans="1:2" ht="30">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0">
      <c r="A67" s="93" t="str">
        <f ca="1">OFFSET(L!$C$1,MATCH("Instructions"&amp;ADDRESS(ROW(),COLUMN(),4),L!$A:$A,0)-1,SL,,)</f>
        <v>2. Name of Smelter(s) sourcing from this Mine Facility - When possible, fill in the name of the smelter(s) that is sourcing from the listed mine facility.</v>
      </c>
      <c r="B67" s="179"/>
    </row>
    <row r="68" spans="1:2" ht="15">
      <c r="A68" s="93" t="str">
        <f ca="1">OFFSET(L!$C$1,MATCH("Instructions"&amp;ADDRESS(ROW(),COLUMN(),4),L!$A:$A,0)-1,SL,,)</f>
        <v>3. Mine Facility (Site) Name - Fill in the mine facility name as you know it.</v>
      </c>
      <c r="B68" s="179"/>
    </row>
    <row r="69" spans="1:2" ht="45">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5">
      <c r="A70" s="93" t="str">
        <f ca="1">OFFSET(L!$C$1,MATCH("Instructions"&amp;ADDRESS(ROW(),COLUMN(),4),L!$A:$A,0)-1,SL,,)</f>
        <v>5. Source of Mine Identification Number - This is the source of the Mine Identification Number entered in Column D.</v>
      </c>
      <c r="B70" s="179"/>
    </row>
    <row r="71" spans="1:2" ht="15">
      <c r="A71" s="93" t="str">
        <f ca="1">OFFSET(L!$C$1,MATCH("Instructions"&amp;ADDRESS(ROW(),COLUMN(),4),L!$A:$A,0)-1,SL,,)</f>
        <v>6. Mine Facility (Site) Country - Select from dropdown, the country where the mine facility is located.</v>
      </c>
      <c r="B71" s="179"/>
    </row>
    <row r="72" spans="1:2" ht="15">
      <c r="A72" s="93" t="str">
        <f ca="1">OFFSET(L!$C$1,MATCH("Instructions"&amp;ADDRESS(ROW(),COLUMN(),4),L!$A:$A,0)-1,SL,,)</f>
        <v>7. Mine Facility Street -  Provide the street name on which the mine is located. This field is optional.</v>
      </c>
      <c r="B72" s="179"/>
    </row>
    <row r="73" spans="1:2" ht="15">
      <c r="A73" s="93" t="str">
        <f ca="1">OFFSET(L!$C$1,MATCH("Instructions"&amp;ADDRESS(ROW(),COLUMN(),4),L!$A:$A,0)-1,SL,,)</f>
        <v>8. Mine Facility City – Provide the city name of where the mine facility is located.</v>
      </c>
      <c r="B73" s="179"/>
    </row>
    <row r="74" spans="1:2" ht="15">
      <c r="A74" s="93" t="str">
        <f ca="1">OFFSET(L!$C$1,MATCH("Instructions"&amp;ADDRESS(ROW(),COLUMN(),4),L!$A:$A,0)-1,SL,,)</f>
        <v>9. Mine Facility Location: State/Province, if applicable – Provide the state or province where the mine facility is located.</v>
      </c>
      <c r="B74" s="179"/>
    </row>
    <row r="75" spans="1:2" ht="105">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5">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60">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0">
      <c r="A78" s="93" t="str">
        <f ca="1">OFFSET(L!$C$1,MATCH("Instructions"&amp;ADDRESS(ROW(),COLUMN(),4),L!$A:$A,0)-1,SL,,)</f>
        <v>13. Comments – free form text field to enter any comments concerning the mine facility.  Example: mine is being acquired by Company YYY</v>
      </c>
      <c r="B78" s="179"/>
    </row>
    <row r="79" spans="1:2" ht="15">
      <c r="A79" s="218"/>
      <c r="B79" s="179"/>
    </row>
    <row r="80" spans="1:2" ht="90">
      <c r="A80" s="21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5">
      <c r="A81" s="218"/>
      <c r="B81" s="179"/>
    </row>
    <row r="82" spans="1:2" ht="18" customHeight="1">
      <c r="A82" s="94" t="str">
        <f ca="1">OFFSET(L!$C$1,MATCH("Instructions"&amp;ADDRESS(ROW(),COLUMN(),4),L!$A:$A,0)-1,SL,,)</f>
        <v>TERMS AND CONDITIONS</v>
      </c>
      <c r="B82" s="179"/>
    </row>
    <row r="83" spans="1:2" ht="105">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0">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0">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20">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5">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5">
      <c r="A88" s="94" t="str">
        <f ca="1">OFFSET(L!$C$1,MATCH("Instructions"&amp;ADDRESS(ROW(),COLUMN(),4),L!$A:$A,0)-1,SL,,)</f>
        <v xml:space="preserve">By accessing and using the List or any Tool, and in consideration thereof, the User agrees to the foregoing. </v>
      </c>
      <c r="B88" s="179"/>
    </row>
    <row r="89" spans="1:2" ht="15">
      <c r="A89" s="93" t="str">
        <f ca="1">OFFSET(L!$C$1,MATCH("General"&amp;"Cpy",L!$A:$A,0)-1,SL,,)</f>
        <v>© 2025 Responsible Minerals Initiative. All rights reserved.</v>
      </c>
      <c r="B89" s="179"/>
    </row>
    <row r="90" spans="1:2" ht="34.5" customHeight="1">
      <c r="A90" s="182" t="s">
        <v>0</v>
      </c>
      <c r="B90" s="178"/>
    </row>
    <row r="91" spans="1:2" ht="1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baseColWidth="10" defaultColWidth="8.75" defaultRowHeight="14.25"/>
  <cols>
    <col min="1" max="1" width="14.75" style="126" customWidth="1"/>
    <col min="2" max="2" width="14" style="126" customWidth="1"/>
    <col min="3" max="3" width="6" style="126" customWidth="1"/>
    <col min="4" max="4" width="51" style="126" customWidth="1"/>
    <col min="5" max="5" width="46" style="240" customWidth="1"/>
    <col min="6" max="6" width="61.75" style="241" customWidth="1"/>
    <col min="7" max="7" width="61.75" style="126" customWidth="1"/>
    <col min="8" max="8" width="65.75" style="143" customWidth="1"/>
    <col min="9" max="9" width="51.5" style="188" customWidth="1"/>
    <col min="10" max="16384" width="8.75" style="188"/>
  </cols>
  <sheetData>
    <row r="1" spans="1:9">
      <c r="B1" s="126" t="s">
        <v>361</v>
      </c>
      <c r="C1" s="126" t="s">
        <v>362</v>
      </c>
      <c r="D1" s="126" t="s">
        <v>17</v>
      </c>
      <c r="E1" s="240" t="s">
        <v>363</v>
      </c>
      <c r="F1" s="241" t="s">
        <v>364</v>
      </c>
      <c r="G1" s="126" t="s">
        <v>365</v>
      </c>
      <c r="H1" s="276" t="s">
        <v>366</v>
      </c>
      <c r="I1" s="188" t="s">
        <v>18438</v>
      </c>
    </row>
    <row r="2" spans="1:9" ht="42.75">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45"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5">
      <c r="A8" s="126" t="str">
        <f t="shared" si="0"/>
        <v>InstructionsA8</v>
      </c>
      <c r="B8" s="126" t="s">
        <v>367</v>
      </c>
      <c r="C8" s="126" t="s">
        <v>394</v>
      </c>
      <c r="D8" s="126" t="s">
        <v>19979</v>
      </c>
      <c r="E8" s="240" t="s">
        <v>19975</v>
      </c>
      <c r="F8" s="241" t="s">
        <v>19976</v>
      </c>
      <c r="G8" s="126" t="s">
        <v>19974</v>
      </c>
      <c r="H8" s="276" t="s">
        <v>19977</v>
      </c>
      <c r="I8" s="100" t="s">
        <v>19978</v>
      </c>
    </row>
    <row r="9" spans="1:9" ht="128.25">
      <c r="A9" s="126" t="str">
        <f t="shared" ref="A9" si="1">B9&amp;C9</f>
        <v>InstructionsA9</v>
      </c>
      <c r="B9" s="126" t="s">
        <v>367</v>
      </c>
      <c r="C9" s="126" t="s">
        <v>395</v>
      </c>
      <c r="D9" s="126" t="s">
        <v>19324</v>
      </c>
      <c r="E9" s="240" t="s">
        <v>19482</v>
      </c>
      <c r="F9" s="241" t="s">
        <v>19959</v>
      </c>
      <c r="G9" s="126" t="s">
        <v>19960</v>
      </c>
      <c r="H9" s="276" t="s">
        <v>19961</v>
      </c>
      <c r="I9" s="100" t="s">
        <v>19962</v>
      </c>
    </row>
    <row r="10" spans="1:9" ht="57">
      <c r="A10" s="126" t="str">
        <f t="shared" si="0"/>
        <v>InstructionsA10</v>
      </c>
      <c r="B10" s="126" t="s">
        <v>367</v>
      </c>
      <c r="C10" s="126" t="s">
        <v>396</v>
      </c>
      <c r="D10" s="126" t="s">
        <v>19325</v>
      </c>
      <c r="E10" s="240" t="s">
        <v>19991</v>
      </c>
      <c r="F10" s="241" t="s">
        <v>20003</v>
      </c>
      <c r="G10" s="126" t="s">
        <v>20015</v>
      </c>
      <c r="H10" s="276" t="s">
        <v>20027</v>
      </c>
      <c r="I10" s="126" t="s">
        <v>20040</v>
      </c>
    </row>
    <row r="11" spans="1:9" ht="40.5">
      <c r="A11" s="126" t="str">
        <f>B11&amp;C11</f>
        <v>InstructionsA11</v>
      </c>
      <c r="B11" s="126" t="s">
        <v>367</v>
      </c>
      <c r="C11" s="126" t="s">
        <v>397</v>
      </c>
      <c r="D11" s="126" t="s">
        <v>19326</v>
      </c>
      <c r="E11" s="240" t="s">
        <v>19992</v>
      </c>
      <c r="F11" s="241" t="s">
        <v>20004</v>
      </c>
      <c r="G11" s="126" t="s">
        <v>20016</v>
      </c>
      <c r="H11" s="276" t="s">
        <v>20028</v>
      </c>
      <c r="I11" s="126" t="s">
        <v>20039</v>
      </c>
    </row>
    <row r="12" spans="1:9" ht="45">
      <c r="A12" s="126" t="str">
        <f t="shared" si="0"/>
        <v>InstructionsA12</v>
      </c>
      <c r="B12" s="126" t="s">
        <v>367</v>
      </c>
      <c r="C12" s="126" t="s">
        <v>398</v>
      </c>
      <c r="D12" s="126" t="s">
        <v>19327</v>
      </c>
      <c r="E12" s="221" t="s">
        <v>19993</v>
      </c>
      <c r="F12" s="243" t="s">
        <v>20005</v>
      </c>
      <c r="G12" s="126" t="s">
        <v>20017</v>
      </c>
      <c r="H12" s="276" t="s">
        <v>20029</v>
      </c>
      <c r="I12" s="126" t="s">
        <v>20041</v>
      </c>
    </row>
    <row r="13" spans="1:9" ht="42.75">
      <c r="A13" s="126" t="str">
        <f t="shared" si="0"/>
        <v>InstructionsA13</v>
      </c>
      <c r="B13" s="126" t="s">
        <v>367</v>
      </c>
      <c r="C13" s="126" t="s">
        <v>399</v>
      </c>
      <c r="D13" s="126" t="s">
        <v>19328</v>
      </c>
      <c r="E13" s="240" t="s">
        <v>19994</v>
      </c>
      <c r="F13" s="241" t="s">
        <v>20006</v>
      </c>
      <c r="G13" s="126" t="s">
        <v>20018</v>
      </c>
      <c r="H13" s="276" t="s">
        <v>20030</v>
      </c>
      <c r="I13" s="126" t="s">
        <v>20042</v>
      </c>
    </row>
    <row r="14" spans="1:9" ht="71.25">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99.75">
      <c r="A16" s="126" t="str">
        <f t="shared" si="0"/>
        <v>InstructionsA16</v>
      </c>
      <c r="B16" s="126" t="s">
        <v>367</v>
      </c>
      <c r="C16" s="126" t="s">
        <v>402</v>
      </c>
      <c r="D16" s="126" t="s">
        <v>19331</v>
      </c>
      <c r="E16" s="240" t="s">
        <v>19997</v>
      </c>
      <c r="F16" s="241" t="s">
        <v>20009</v>
      </c>
      <c r="G16" s="126" t="s">
        <v>20021</v>
      </c>
      <c r="H16" s="276" t="s">
        <v>20033</v>
      </c>
      <c r="I16" s="126" t="s">
        <v>20045</v>
      </c>
    </row>
    <row r="17" spans="1:9" ht="45">
      <c r="A17" s="126" t="str">
        <f t="shared" si="0"/>
        <v>InstructionsA17</v>
      </c>
      <c r="B17" s="126" t="s">
        <v>367</v>
      </c>
      <c r="C17" s="126" t="s">
        <v>403</v>
      </c>
      <c r="D17" s="126" t="s">
        <v>19332</v>
      </c>
      <c r="E17" s="221" t="s">
        <v>19998</v>
      </c>
      <c r="F17" s="243" t="s">
        <v>20010</v>
      </c>
      <c r="G17" s="126" t="s">
        <v>20022</v>
      </c>
      <c r="H17" s="276" t="s">
        <v>20034</v>
      </c>
      <c r="I17" s="126" t="s">
        <v>20046</v>
      </c>
    </row>
    <row r="18" spans="1:9" ht="85.5">
      <c r="A18" s="126" t="str">
        <f t="shared" si="0"/>
        <v>InstructionsA18</v>
      </c>
      <c r="B18" s="126" t="s">
        <v>367</v>
      </c>
      <c r="C18" s="126" t="s">
        <v>404</v>
      </c>
      <c r="D18" s="126" t="s">
        <v>19333</v>
      </c>
      <c r="E18" s="240" t="s">
        <v>19999</v>
      </c>
      <c r="F18" s="241" t="s">
        <v>20011</v>
      </c>
      <c r="G18" s="126" t="s">
        <v>20023</v>
      </c>
      <c r="H18" s="276" t="s">
        <v>20035</v>
      </c>
      <c r="I18" s="126" t="s">
        <v>20047</v>
      </c>
    </row>
    <row r="19" spans="1:9" ht="45">
      <c r="A19" s="126" t="str">
        <f>B19&amp;C19</f>
        <v>InstructionsA19</v>
      </c>
      <c r="B19" s="126" t="s">
        <v>367</v>
      </c>
      <c r="C19" s="126" t="s">
        <v>405</v>
      </c>
      <c r="D19" s="126" t="s">
        <v>19334</v>
      </c>
      <c r="E19" s="126" t="s">
        <v>20000</v>
      </c>
      <c r="F19" s="243" t="s">
        <v>20012</v>
      </c>
      <c r="G19" s="126" t="s">
        <v>20024</v>
      </c>
      <c r="H19" s="276" t="s">
        <v>20036</v>
      </c>
      <c r="I19" s="126" t="s">
        <v>20048</v>
      </c>
    </row>
    <row r="20" spans="1:9" ht="42.75">
      <c r="A20" s="126" t="str">
        <f t="shared" si="0"/>
        <v>InstructionsA20</v>
      </c>
      <c r="B20" s="126" t="s">
        <v>367</v>
      </c>
      <c r="C20" s="126" t="s">
        <v>406</v>
      </c>
      <c r="D20" s="126" t="s">
        <v>19335</v>
      </c>
      <c r="E20" s="240" t="s">
        <v>20001</v>
      </c>
      <c r="F20" s="241" t="s">
        <v>20013</v>
      </c>
      <c r="G20" s="126" t="s">
        <v>20025</v>
      </c>
      <c r="H20" s="279" t="s">
        <v>20037</v>
      </c>
      <c r="I20" s="126" t="s">
        <v>20049</v>
      </c>
    </row>
    <row r="21" spans="1:9" ht="42.75">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42.5">
      <c r="A23" s="126" t="str">
        <f t="shared" si="0"/>
        <v>InstructionsA24</v>
      </c>
      <c r="B23" s="126" t="s">
        <v>367</v>
      </c>
      <c r="C23" s="126" t="s">
        <v>408</v>
      </c>
      <c r="D23" s="126" t="s">
        <v>19374</v>
      </c>
      <c r="E23" s="240" t="s">
        <v>19483</v>
      </c>
      <c r="F23" s="241" t="s">
        <v>19484</v>
      </c>
      <c r="G23" s="242" t="s">
        <v>19485</v>
      </c>
      <c r="H23" s="279" t="s">
        <v>19486</v>
      </c>
      <c r="I23" s="126" t="s">
        <v>19487</v>
      </c>
    </row>
    <row r="24" spans="1:9" ht="42.75">
      <c r="A24" s="126" t="str">
        <f>B24&amp;C24</f>
        <v>InstructionsA25</v>
      </c>
      <c r="B24" s="126" t="s">
        <v>367</v>
      </c>
      <c r="C24" s="126" t="s">
        <v>414</v>
      </c>
      <c r="D24" s="126" t="s">
        <v>409</v>
      </c>
      <c r="E24" s="240" t="s">
        <v>410</v>
      </c>
      <c r="F24" s="241" t="s">
        <v>411</v>
      </c>
      <c r="G24" s="126" t="s">
        <v>412</v>
      </c>
      <c r="H24" s="279" t="s">
        <v>413</v>
      </c>
      <c r="I24" s="126" t="s">
        <v>18442</v>
      </c>
    </row>
    <row r="25" spans="1:9" ht="114">
      <c r="A25" s="126" t="str">
        <f t="shared" si="0"/>
        <v>InstructionsA26</v>
      </c>
      <c r="B25" s="126" t="s">
        <v>367</v>
      </c>
      <c r="C25" s="126" t="s">
        <v>415</v>
      </c>
      <c r="D25" s="126" t="s">
        <v>19259</v>
      </c>
      <c r="E25" s="240" t="s">
        <v>19488</v>
      </c>
      <c r="F25" s="271" t="s">
        <v>19492</v>
      </c>
      <c r="G25" s="126" t="s">
        <v>19489</v>
      </c>
      <c r="H25" s="276" t="s">
        <v>19490</v>
      </c>
      <c r="I25" s="126" t="s">
        <v>19491</v>
      </c>
    </row>
    <row r="26" spans="1:9" ht="256.5">
      <c r="A26" s="126" t="str">
        <f t="shared" si="0"/>
        <v>InstructionsA27</v>
      </c>
      <c r="B26" s="126" t="s">
        <v>367</v>
      </c>
      <c r="C26" s="126" t="s">
        <v>416</v>
      </c>
      <c r="D26" s="126" t="s">
        <v>19493</v>
      </c>
      <c r="E26" s="244" t="s">
        <v>19494</v>
      </c>
      <c r="F26" s="271" t="s">
        <v>19871</v>
      </c>
      <c r="G26" s="126" t="s">
        <v>19506</v>
      </c>
      <c r="H26" s="276" t="s">
        <v>19495</v>
      </c>
      <c r="I26" s="126" t="s">
        <v>19496</v>
      </c>
    </row>
    <row r="27" spans="1:9" ht="57">
      <c r="A27" s="126" t="str">
        <f t="shared" si="0"/>
        <v>InstructionsA28</v>
      </c>
      <c r="B27" s="126" t="s">
        <v>367</v>
      </c>
      <c r="C27" s="126" t="s">
        <v>422</v>
      </c>
      <c r="D27" s="126" t="s">
        <v>417</v>
      </c>
      <c r="E27" s="240" t="s">
        <v>418</v>
      </c>
      <c r="F27" s="241" t="s">
        <v>419</v>
      </c>
      <c r="G27" s="126" t="s">
        <v>420</v>
      </c>
      <c r="H27" s="276" t="s">
        <v>421</v>
      </c>
      <c r="I27" s="126" t="s">
        <v>18443</v>
      </c>
    </row>
    <row r="28" spans="1:9" ht="409.5">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70.75">
      <c r="A30" s="126" t="str">
        <f t="shared" si="2"/>
        <v>InstructionsA31</v>
      </c>
      <c r="B30" s="126" t="s">
        <v>367</v>
      </c>
      <c r="C30" s="126" t="s">
        <v>425</v>
      </c>
      <c r="D30" s="126" t="s">
        <v>19321</v>
      </c>
      <c r="E30" s="381" t="s">
        <v>19875</v>
      </c>
      <c r="F30" s="241" t="s">
        <v>19874</v>
      </c>
      <c r="G30" s="126" t="s">
        <v>19876</v>
      </c>
      <c r="H30" s="276" t="s">
        <v>19877</v>
      </c>
      <c r="I30" s="126" t="s">
        <v>19878</v>
      </c>
    </row>
    <row r="31" spans="1:9" ht="270.75">
      <c r="A31" s="126" t="str">
        <f t="shared" si="2"/>
        <v>InstructionsA32</v>
      </c>
      <c r="B31" s="126" t="s">
        <v>367</v>
      </c>
      <c r="C31" s="126" t="s">
        <v>426</v>
      </c>
      <c r="D31" s="126" t="s">
        <v>19322</v>
      </c>
      <c r="E31" s="126" t="s">
        <v>19880</v>
      </c>
      <c r="F31" s="245" t="s">
        <v>19879</v>
      </c>
      <c r="G31" s="126" t="s">
        <v>19881</v>
      </c>
      <c r="H31" s="276" t="s">
        <v>19882</v>
      </c>
      <c r="I31" s="126" t="s">
        <v>19883</v>
      </c>
    </row>
    <row r="32" spans="1:9" ht="156.75">
      <c r="A32" s="126" t="str">
        <f t="shared" si="2"/>
        <v>InstructionsA33</v>
      </c>
      <c r="B32" s="126" t="s">
        <v>367</v>
      </c>
      <c r="C32" s="126" t="s">
        <v>427</v>
      </c>
      <c r="D32" s="126" t="s">
        <v>19263</v>
      </c>
      <c r="E32" s="381" t="s">
        <v>19507</v>
      </c>
      <c r="F32" s="245" t="s">
        <v>19884</v>
      </c>
      <c r="G32" s="126" t="s">
        <v>19508</v>
      </c>
      <c r="H32" s="276" t="s">
        <v>19509</v>
      </c>
      <c r="I32" s="126" t="s">
        <v>19510</v>
      </c>
    </row>
    <row r="33" spans="1:9" ht="156.75">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327.75">
      <c r="A35" s="126" t="str">
        <f t="shared" si="0"/>
        <v>InstructionsA37</v>
      </c>
      <c r="B35" s="126" t="s">
        <v>367</v>
      </c>
      <c r="C35" s="126" t="s">
        <v>429</v>
      </c>
      <c r="D35" s="126" t="s">
        <v>19262</v>
      </c>
      <c r="E35" s="240" t="s">
        <v>19519</v>
      </c>
      <c r="F35" s="241" t="s">
        <v>19887</v>
      </c>
      <c r="G35" s="248" t="s">
        <v>19520</v>
      </c>
      <c r="H35" s="276" t="s">
        <v>19521</v>
      </c>
      <c r="I35" s="126" t="s">
        <v>19522</v>
      </c>
    </row>
    <row r="36" spans="1:9" ht="71.25">
      <c r="A36" s="126" t="str">
        <f t="shared" si="0"/>
        <v>InstructionsA38</v>
      </c>
      <c r="B36" s="126" t="s">
        <v>367</v>
      </c>
      <c r="C36" s="126" t="s">
        <v>434</v>
      </c>
      <c r="D36" s="126" t="s">
        <v>19265</v>
      </c>
      <c r="E36" s="244" t="s">
        <v>430</v>
      </c>
      <c r="F36" s="271" t="s">
        <v>431</v>
      </c>
      <c r="G36" s="126" t="s">
        <v>432</v>
      </c>
      <c r="H36" s="276" t="s">
        <v>433</v>
      </c>
      <c r="I36" s="126" t="s">
        <v>18444</v>
      </c>
    </row>
    <row r="37" spans="1:9" ht="99.75">
      <c r="A37" s="126" t="str">
        <f t="shared" si="0"/>
        <v>InstructionsA39</v>
      </c>
      <c r="B37" s="126" t="s">
        <v>367</v>
      </c>
      <c r="C37" s="126" t="s">
        <v>435</v>
      </c>
      <c r="D37" s="126" t="s">
        <v>19266</v>
      </c>
      <c r="E37" s="244" t="s">
        <v>19524</v>
      </c>
      <c r="F37" s="271" t="s">
        <v>19525</v>
      </c>
      <c r="G37" s="126" t="s">
        <v>19527</v>
      </c>
      <c r="H37" s="276" t="s">
        <v>19529</v>
      </c>
      <c r="I37" s="126" t="s">
        <v>19531</v>
      </c>
    </row>
    <row r="38" spans="1:9" ht="142.5">
      <c r="A38" s="126" t="str">
        <f t="shared" si="0"/>
        <v>InstructionsA40</v>
      </c>
      <c r="B38" s="126" t="s">
        <v>367</v>
      </c>
      <c r="C38" s="126" t="s">
        <v>436</v>
      </c>
      <c r="D38" s="126" t="s">
        <v>19267</v>
      </c>
      <c r="E38" s="381" t="s">
        <v>19523</v>
      </c>
      <c r="F38" s="272" t="s">
        <v>19888</v>
      </c>
      <c r="G38" s="126" t="s">
        <v>19526</v>
      </c>
      <c r="H38" s="276" t="s">
        <v>19528</v>
      </c>
      <c r="I38" s="126" t="s">
        <v>19530</v>
      </c>
    </row>
    <row r="39" spans="1:9" ht="213.75">
      <c r="A39" s="126" t="str">
        <f t="shared" si="0"/>
        <v>InstructionsA41</v>
      </c>
      <c r="B39" s="126" t="s">
        <v>367</v>
      </c>
      <c r="C39" s="126" t="s">
        <v>442</v>
      </c>
      <c r="D39" s="126" t="s">
        <v>437</v>
      </c>
      <c r="E39" s="247" t="s">
        <v>438</v>
      </c>
      <c r="F39" s="273" t="s">
        <v>439</v>
      </c>
      <c r="G39" s="246" t="s">
        <v>440</v>
      </c>
      <c r="H39" s="276" t="s">
        <v>441</v>
      </c>
      <c r="I39" s="126" t="s">
        <v>18445</v>
      </c>
    </row>
    <row r="40" spans="1:9" ht="256.5">
      <c r="A40" s="126" t="str">
        <f>B40&amp;C40</f>
        <v>InstructionsA42</v>
      </c>
      <c r="B40" s="126" t="s">
        <v>367</v>
      </c>
      <c r="C40" s="126" t="s">
        <v>448</v>
      </c>
      <c r="D40" s="126" t="s">
        <v>443</v>
      </c>
      <c r="E40" s="247" t="s">
        <v>444</v>
      </c>
      <c r="F40" s="273" t="s">
        <v>445</v>
      </c>
      <c r="G40" s="249" t="s">
        <v>446</v>
      </c>
      <c r="H40" s="280" t="s">
        <v>447</v>
      </c>
      <c r="I40" s="126" t="s">
        <v>18446</v>
      </c>
    </row>
    <row r="41" spans="1:9" ht="228">
      <c r="A41" s="126" t="str">
        <f>B41&amp;C41</f>
        <v>InstructionsA43</v>
      </c>
      <c r="B41" s="126" t="s">
        <v>367</v>
      </c>
      <c r="C41" s="126" t="s">
        <v>454</v>
      </c>
      <c r="D41" s="126" t="s">
        <v>449</v>
      </c>
      <c r="E41" s="240" t="s">
        <v>450</v>
      </c>
      <c r="F41" s="271" t="s">
        <v>451</v>
      </c>
      <c r="G41" s="126" t="s">
        <v>452</v>
      </c>
      <c r="H41" s="276" t="s">
        <v>453</v>
      </c>
      <c r="I41" s="126" t="s">
        <v>18447</v>
      </c>
    </row>
    <row r="42" spans="1:9" ht="99.75">
      <c r="A42" s="126" t="str">
        <f t="shared" si="0"/>
        <v>InstructionsA44</v>
      </c>
      <c r="B42" s="126" t="s">
        <v>367</v>
      </c>
      <c r="C42" s="126" t="s">
        <v>19339</v>
      </c>
      <c r="D42" s="126" t="s">
        <v>455</v>
      </c>
      <c r="E42" s="240" t="s">
        <v>456</v>
      </c>
      <c r="F42" s="271" t="s">
        <v>19533</v>
      </c>
      <c r="G42" s="126" t="s">
        <v>457</v>
      </c>
      <c r="H42" s="276" t="s">
        <v>458</v>
      </c>
      <c r="I42" s="126" t="s">
        <v>18448</v>
      </c>
    </row>
    <row r="43" spans="1:9" ht="71.25">
      <c r="A43" s="126" t="str">
        <f t="shared" si="0"/>
        <v>InstructionsA46</v>
      </c>
      <c r="B43" s="126" t="s">
        <v>367</v>
      </c>
      <c r="C43" s="126" t="s">
        <v>464</v>
      </c>
      <c r="D43" s="126" t="s">
        <v>459</v>
      </c>
      <c r="E43" s="240" t="s">
        <v>460</v>
      </c>
      <c r="F43" s="241" t="s">
        <v>461</v>
      </c>
      <c r="G43" s="126" t="s">
        <v>462</v>
      </c>
      <c r="H43" s="276" t="s">
        <v>463</v>
      </c>
      <c r="I43" s="126" t="s">
        <v>18449</v>
      </c>
    </row>
    <row r="44" spans="1:9" ht="99.75">
      <c r="A44" s="126" t="str">
        <f t="shared" si="0"/>
        <v>InstructionsA47</v>
      </c>
      <c r="B44" s="126" t="s">
        <v>367</v>
      </c>
      <c r="C44" s="126" t="s">
        <v>19340</v>
      </c>
      <c r="D44" s="126" t="s">
        <v>19268</v>
      </c>
      <c r="E44" s="244" t="s">
        <v>465</v>
      </c>
      <c r="F44" s="271" t="s">
        <v>466</v>
      </c>
      <c r="G44" s="248" t="s">
        <v>467</v>
      </c>
      <c r="H44" s="276" t="s">
        <v>468</v>
      </c>
      <c r="I44" s="126" t="s">
        <v>18450</v>
      </c>
    </row>
    <row r="45" spans="1:9" ht="71.25">
      <c r="A45" s="126" t="str">
        <f t="shared" si="0"/>
        <v>InstructionsA48</v>
      </c>
      <c r="B45" s="234" t="s">
        <v>367</v>
      </c>
      <c r="C45" s="126" t="s">
        <v>469</v>
      </c>
      <c r="D45" s="234" t="s">
        <v>470</v>
      </c>
      <c r="E45" s="240" t="s">
        <v>471</v>
      </c>
      <c r="F45" s="241" t="s">
        <v>472</v>
      </c>
      <c r="G45" s="250" t="s">
        <v>473</v>
      </c>
      <c r="H45" s="276" t="s">
        <v>474</v>
      </c>
      <c r="I45" s="126" t="s">
        <v>18451</v>
      </c>
    </row>
    <row r="46" spans="1:9" ht="85.5">
      <c r="A46" s="126" t="str">
        <f>B46&amp;C46</f>
        <v>InstructionsA49</v>
      </c>
      <c r="B46" s="126" t="s">
        <v>367</v>
      </c>
      <c r="C46" s="126" t="s">
        <v>475</v>
      </c>
      <c r="D46" s="126" t="s">
        <v>19389</v>
      </c>
      <c r="E46" s="126" t="s">
        <v>19532</v>
      </c>
      <c r="F46" s="241" t="s">
        <v>19889</v>
      </c>
      <c r="G46" s="126" t="s">
        <v>19534</v>
      </c>
      <c r="H46" s="279" t="s">
        <v>19535</v>
      </c>
      <c r="I46" s="126" t="s">
        <v>19536</v>
      </c>
    </row>
    <row r="47" spans="1:9" ht="171">
      <c r="A47" s="126" t="str">
        <f t="shared" si="0"/>
        <v>InstructionsA50</v>
      </c>
      <c r="B47" s="126" t="s">
        <v>367</v>
      </c>
      <c r="C47" s="126" t="s">
        <v>476</v>
      </c>
      <c r="D47" s="126" t="s">
        <v>477</v>
      </c>
      <c r="E47" s="274" t="s">
        <v>478</v>
      </c>
      <c r="F47" s="271" t="s">
        <v>479</v>
      </c>
      <c r="G47" s="126" t="s">
        <v>480</v>
      </c>
      <c r="H47" s="276" t="s">
        <v>481</v>
      </c>
      <c r="I47" s="126" t="s">
        <v>18452</v>
      </c>
    </row>
    <row r="48" spans="1:9" ht="85.5">
      <c r="A48" s="126" t="str">
        <f t="shared" si="0"/>
        <v>InstructionsA51</v>
      </c>
      <c r="B48" s="126" t="s">
        <v>367</v>
      </c>
      <c r="C48" s="126" t="s">
        <v>482</v>
      </c>
      <c r="D48" s="126" t="s">
        <v>19388</v>
      </c>
      <c r="E48" s="240" t="s">
        <v>483</v>
      </c>
      <c r="F48" s="241" t="s">
        <v>484</v>
      </c>
      <c r="G48" s="126" t="s">
        <v>485</v>
      </c>
      <c r="H48" s="276" t="s">
        <v>486</v>
      </c>
      <c r="I48" s="126" t="s">
        <v>18453</v>
      </c>
    </row>
    <row r="49" spans="1:9" ht="99.75">
      <c r="A49" s="126" t="str">
        <f t="shared" si="0"/>
        <v>InstructionsA52</v>
      </c>
      <c r="B49" s="126" t="s">
        <v>367</v>
      </c>
      <c r="C49" s="126" t="s">
        <v>487</v>
      </c>
      <c r="D49" s="126" t="s">
        <v>488</v>
      </c>
      <c r="E49" s="240" t="s">
        <v>489</v>
      </c>
      <c r="F49" s="241" t="s">
        <v>490</v>
      </c>
      <c r="G49" s="251" t="s">
        <v>491</v>
      </c>
      <c r="H49" s="276" t="s">
        <v>492</v>
      </c>
      <c r="I49" s="126" t="s">
        <v>18454</v>
      </c>
    </row>
    <row r="50" spans="1:9" ht="128.25">
      <c r="A50" s="126" t="str">
        <f>B50&amp;C50</f>
        <v>InstructionsA53</v>
      </c>
      <c r="B50" s="126" t="s">
        <v>367</v>
      </c>
      <c r="C50" s="126" t="s">
        <v>493</v>
      </c>
      <c r="D50" s="126" t="s">
        <v>494</v>
      </c>
      <c r="E50" s="240" t="s">
        <v>495</v>
      </c>
      <c r="F50" s="241" t="s">
        <v>496</v>
      </c>
      <c r="G50" s="251" t="s">
        <v>497</v>
      </c>
      <c r="H50" s="279" t="s">
        <v>498</v>
      </c>
      <c r="I50" s="126" t="s">
        <v>18455</v>
      </c>
    </row>
    <row r="51" spans="1:9" ht="85.5">
      <c r="A51" s="126" t="str">
        <f>B51&amp;C51</f>
        <v>InstructionsA54</v>
      </c>
      <c r="B51" s="126" t="s">
        <v>367</v>
      </c>
      <c r="C51" s="126" t="s">
        <v>499</v>
      </c>
      <c r="D51" s="126" t="s">
        <v>500</v>
      </c>
      <c r="E51" s="240" t="s">
        <v>501</v>
      </c>
      <c r="F51" s="241" t="s">
        <v>502</v>
      </c>
      <c r="G51" s="251" t="s">
        <v>503</v>
      </c>
      <c r="H51" s="276" t="s">
        <v>504</v>
      </c>
      <c r="I51" s="126" t="s">
        <v>18456</v>
      </c>
    </row>
    <row r="52" spans="1:9" ht="42.75">
      <c r="A52" s="126" t="str">
        <f t="shared" si="0"/>
        <v>InstructionsA55</v>
      </c>
      <c r="B52" s="126" t="s">
        <v>367</v>
      </c>
      <c r="C52" s="126" t="s">
        <v>505</v>
      </c>
      <c r="D52" s="126" t="s">
        <v>506</v>
      </c>
      <c r="E52" s="240" t="s">
        <v>507</v>
      </c>
      <c r="F52" s="241" t="s">
        <v>508</v>
      </c>
      <c r="G52" s="251" t="s">
        <v>509</v>
      </c>
      <c r="H52" s="276" t="s">
        <v>510</v>
      </c>
      <c r="I52" s="126" t="s">
        <v>18457</v>
      </c>
    </row>
    <row r="53" spans="1:9" ht="42.75">
      <c r="A53" s="126" t="str">
        <f t="shared" si="0"/>
        <v>InstructionsA56</v>
      </c>
      <c r="B53" s="126" t="s">
        <v>367</v>
      </c>
      <c r="C53" s="126" t="s">
        <v>511</v>
      </c>
      <c r="D53" s="126" t="s">
        <v>512</v>
      </c>
      <c r="E53" s="240" t="s">
        <v>513</v>
      </c>
      <c r="F53" s="241" t="s">
        <v>514</v>
      </c>
      <c r="G53" s="126" t="s">
        <v>515</v>
      </c>
      <c r="H53" s="276" t="s">
        <v>516</v>
      </c>
      <c r="I53" s="126" t="s">
        <v>18458</v>
      </c>
    </row>
    <row r="54" spans="1:9" ht="71.25">
      <c r="A54" s="126" t="str">
        <f t="shared" si="0"/>
        <v>InstructionsA57</v>
      </c>
      <c r="B54" s="126" t="s">
        <v>367</v>
      </c>
      <c r="C54" s="126" t="s">
        <v>517</v>
      </c>
      <c r="D54" s="126" t="s">
        <v>518</v>
      </c>
      <c r="E54" s="240" t="s">
        <v>519</v>
      </c>
      <c r="F54" s="241" t="s">
        <v>520</v>
      </c>
      <c r="G54" s="252" t="s">
        <v>521</v>
      </c>
      <c r="H54" s="276" t="s">
        <v>522</v>
      </c>
      <c r="I54" s="126" t="s">
        <v>18459</v>
      </c>
    </row>
    <row r="55" spans="1:9" ht="356.25">
      <c r="A55" s="126" t="str">
        <f t="shared" si="0"/>
        <v>InstructionsA58</v>
      </c>
      <c r="B55" s="126" t="s">
        <v>367</v>
      </c>
      <c r="C55" s="126" t="s">
        <v>523</v>
      </c>
      <c r="D55" s="126" t="s">
        <v>524</v>
      </c>
      <c r="E55" s="240" t="s">
        <v>525</v>
      </c>
      <c r="F55" s="241" t="s">
        <v>526</v>
      </c>
      <c r="G55" s="251" t="s">
        <v>527</v>
      </c>
      <c r="H55" s="276" t="s">
        <v>528</v>
      </c>
      <c r="I55" s="126" t="s">
        <v>18466</v>
      </c>
    </row>
    <row r="56" spans="1:9" ht="85.5">
      <c r="A56" s="126" t="str">
        <f t="shared" si="0"/>
        <v>InstructionsA59</v>
      </c>
      <c r="B56" s="126" t="s">
        <v>367</v>
      </c>
      <c r="C56" s="126" t="s">
        <v>529</v>
      </c>
      <c r="D56" s="126" t="s">
        <v>530</v>
      </c>
      <c r="E56" s="240" t="s">
        <v>531</v>
      </c>
      <c r="F56" s="241" t="s">
        <v>532</v>
      </c>
      <c r="G56" s="126" t="s">
        <v>533</v>
      </c>
      <c r="H56" s="276" t="s">
        <v>534</v>
      </c>
      <c r="I56" s="126" t="s">
        <v>18460</v>
      </c>
    </row>
    <row r="57" spans="1:9" ht="185.25">
      <c r="A57" s="126" t="str">
        <f t="shared" si="0"/>
        <v>InstructionsA60</v>
      </c>
      <c r="B57" s="126" t="s">
        <v>367</v>
      </c>
      <c r="C57" s="126" t="s">
        <v>535</v>
      </c>
      <c r="D57" s="126" t="s">
        <v>536</v>
      </c>
      <c r="E57" s="240" t="s">
        <v>537</v>
      </c>
      <c r="F57" s="241" t="s">
        <v>538</v>
      </c>
      <c r="G57" s="251" t="s">
        <v>539</v>
      </c>
      <c r="H57" s="276" t="s">
        <v>540</v>
      </c>
      <c r="I57" s="126" t="s">
        <v>18461</v>
      </c>
    </row>
    <row r="58" spans="1:9" ht="199.5">
      <c r="A58" s="126" t="str">
        <f t="shared" si="0"/>
        <v>InstructionsA61</v>
      </c>
      <c r="B58" s="126" t="s">
        <v>367</v>
      </c>
      <c r="C58" s="126" t="s">
        <v>541</v>
      </c>
      <c r="D58" s="126" t="s">
        <v>542</v>
      </c>
      <c r="E58" s="240" t="s">
        <v>543</v>
      </c>
      <c r="F58" s="241" t="s">
        <v>544</v>
      </c>
      <c r="G58" s="251" t="s">
        <v>545</v>
      </c>
      <c r="H58" s="276" t="s">
        <v>546</v>
      </c>
      <c r="I58" s="126" t="s">
        <v>18462</v>
      </c>
    </row>
    <row r="59" spans="1:9" ht="120">
      <c r="A59" s="126" t="str">
        <f>B59&amp;C59</f>
        <v>InstructionsA62</v>
      </c>
      <c r="B59" s="126" t="s">
        <v>367</v>
      </c>
      <c r="C59" s="126" t="s">
        <v>547</v>
      </c>
      <c r="D59" s="126" t="s">
        <v>548</v>
      </c>
      <c r="E59" s="274" t="s">
        <v>549</v>
      </c>
      <c r="F59" s="271" t="s">
        <v>550</v>
      </c>
      <c r="G59" s="251" t="s">
        <v>551</v>
      </c>
      <c r="H59" s="281" t="s">
        <v>552</v>
      </c>
      <c r="I59" s="126" t="s">
        <v>18463</v>
      </c>
    </row>
    <row r="60" spans="1:9" ht="42.75">
      <c r="A60" s="126" t="str">
        <f t="shared" si="0"/>
        <v>InstructionsA63</v>
      </c>
      <c r="B60" s="126" t="s">
        <v>367</v>
      </c>
      <c r="C60" s="126" t="s">
        <v>553</v>
      </c>
      <c r="D60" s="126" t="s">
        <v>554</v>
      </c>
      <c r="E60" s="240" t="s">
        <v>555</v>
      </c>
      <c r="F60" s="241" t="s">
        <v>556</v>
      </c>
      <c r="G60" s="126" t="s">
        <v>557</v>
      </c>
      <c r="H60" s="276" t="s">
        <v>558</v>
      </c>
      <c r="I60" s="126" t="s">
        <v>18464</v>
      </c>
    </row>
    <row r="61" spans="1:9" ht="28.5">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85.5">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71.25">
      <c r="A63" s="126" t="str">
        <f t="shared" si="4"/>
        <v>InstructionsA67</v>
      </c>
      <c r="B63" s="126" t="s">
        <v>367</v>
      </c>
      <c r="C63" s="126" t="s">
        <v>565</v>
      </c>
      <c r="D63" s="126" t="s">
        <v>19396</v>
      </c>
      <c r="E63" s="240" t="s">
        <v>19397</v>
      </c>
      <c r="F63" s="241" t="s">
        <v>19398</v>
      </c>
      <c r="G63" s="126" t="s">
        <v>19399</v>
      </c>
      <c r="H63" s="276" t="s">
        <v>19400</v>
      </c>
      <c r="I63" s="126" t="s">
        <v>19401</v>
      </c>
    </row>
    <row r="64" spans="1:9" ht="42.75">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128.25">
      <c r="A65" s="126" t="str">
        <f t="shared" si="5"/>
        <v>InstructionsA69</v>
      </c>
      <c r="B65" s="126" t="s">
        <v>367</v>
      </c>
      <c r="C65" s="126" t="s">
        <v>577</v>
      </c>
      <c r="D65" s="126" t="s">
        <v>19408</v>
      </c>
      <c r="E65" s="240" t="s">
        <v>19409</v>
      </c>
      <c r="F65" s="241" t="s">
        <v>19410</v>
      </c>
      <c r="G65" s="126" t="s">
        <v>19411</v>
      </c>
      <c r="H65" s="276" t="s">
        <v>19412</v>
      </c>
      <c r="I65" s="126" t="s">
        <v>19413</v>
      </c>
    </row>
    <row r="66" spans="1:9" ht="42.75">
      <c r="A66" s="126" t="str">
        <f t="shared" si="5"/>
        <v>InstructionsA70</v>
      </c>
      <c r="B66" s="126" t="s">
        <v>367</v>
      </c>
      <c r="C66" s="126" t="s">
        <v>583</v>
      </c>
      <c r="D66" s="126" t="s">
        <v>19414</v>
      </c>
      <c r="E66" s="240" t="s">
        <v>19415</v>
      </c>
      <c r="F66" s="241" t="s">
        <v>19416</v>
      </c>
      <c r="G66" s="126" t="s">
        <v>19417</v>
      </c>
      <c r="H66" s="276" t="s">
        <v>19418</v>
      </c>
      <c r="I66" s="126" t="s">
        <v>19419</v>
      </c>
    </row>
    <row r="67" spans="1:9" ht="42.75">
      <c r="A67" s="126" t="str">
        <f t="shared" si="5"/>
        <v>InstructionsA71</v>
      </c>
      <c r="B67" s="126" t="s">
        <v>367</v>
      </c>
      <c r="C67" s="126" t="s">
        <v>589</v>
      </c>
      <c r="D67" s="126" t="s">
        <v>19420</v>
      </c>
      <c r="E67" s="240" t="s">
        <v>19421</v>
      </c>
      <c r="F67" s="241" t="s">
        <v>19422</v>
      </c>
      <c r="G67" s="126" t="s">
        <v>19423</v>
      </c>
      <c r="H67" s="276" t="s">
        <v>19424</v>
      </c>
      <c r="I67" s="126" t="s">
        <v>19425</v>
      </c>
    </row>
    <row r="68" spans="1:9" ht="42.75">
      <c r="A68" s="126" t="str">
        <f t="shared" si="5"/>
        <v>InstructionsA72</v>
      </c>
      <c r="B68" s="126" t="s">
        <v>367</v>
      </c>
      <c r="C68" s="126" t="s">
        <v>595</v>
      </c>
      <c r="D68" s="126" t="s">
        <v>19426</v>
      </c>
      <c r="E68" s="240" t="s">
        <v>19427</v>
      </c>
      <c r="F68" s="241" t="s">
        <v>19428</v>
      </c>
      <c r="G68" s="126" t="s">
        <v>19429</v>
      </c>
      <c r="H68" s="276" t="s">
        <v>19430</v>
      </c>
      <c r="I68" s="126" t="s">
        <v>19431</v>
      </c>
    </row>
    <row r="69" spans="1:9" ht="42.75">
      <c r="A69" s="126" t="str">
        <f t="shared" si="5"/>
        <v>InstructionsA73</v>
      </c>
      <c r="B69" s="126" t="s">
        <v>367</v>
      </c>
      <c r="C69" s="126" t="s">
        <v>601</v>
      </c>
      <c r="D69" s="126" t="s">
        <v>19432</v>
      </c>
      <c r="E69" s="240" t="s">
        <v>19433</v>
      </c>
      <c r="F69" s="241" t="s">
        <v>19434</v>
      </c>
      <c r="G69" s="126" t="s">
        <v>19435</v>
      </c>
      <c r="H69" s="276" t="s">
        <v>19436</v>
      </c>
      <c r="I69" s="126" t="s">
        <v>19437</v>
      </c>
    </row>
    <row r="70" spans="1:9" ht="71.25">
      <c r="A70" s="126" t="str">
        <f t="shared" si="5"/>
        <v>InstructionsA74</v>
      </c>
      <c r="B70" s="126" t="s">
        <v>367</v>
      </c>
      <c r="C70" s="126" t="s">
        <v>19469</v>
      </c>
      <c r="D70" s="126" t="s">
        <v>19438</v>
      </c>
      <c r="E70" s="240" t="s">
        <v>19439</v>
      </c>
      <c r="F70" s="241" t="s">
        <v>19440</v>
      </c>
      <c r="G70" s="126" t="s">
        <v>19441</v>
      </c>
      <c r="H70" s="276" t="s">
        <v>19442</v>
      </c>
      <c r="I70" s="126" t="s">
        <v>19443</v>
      </c>
    </row>
    <row r="71" spans="1:9" ht="242.25">
      <c r="A71" s="126" t="str">
        <f t="shared" si="5"/>
        <v>InstructionsA75</v>
      </c>
      <c r="B71" s="126" t="s">
        <v>367</v>
      </c>
      <c r="C71" s="126" t="s">
        <v>19470</v>
      </c>
      <c r="D71" s="126" t="s">
        <v>19444</v>
      </c>
      <c r="E71" s="240" t="s">
        <v>19445</v>
      </c>
      <c r="F71" s="241" t="s">
        <v>19446</v>
      </c>
      <c r="G71" s="126" t="s">
        <v>19447</v>
      </c>
      <c r="H71" s="276" t="s">
        <v>19448</v>
      </c>
      <c r="I71" s="126" t="s">
        <v>19449</v>
      </c>
    </row>
    <row r="72" spans="1:9" ht="85.5">
      <c r="A72" s="126" t="str">
        <f t="shared" si="5"/>
        <v>InstructionsA76</v>
      </c>
      <c r="B72" s="126" t="s">
        <v>367</v>
      </c>
      <c r="C72" s="126" t="s">
        <v>19471</v>
      </c>
      <c r="D72" s="126" t="s">
        <v>19450</v>
      </c>
      <c r="E72" s="240" t="s">
        <v>19451</v>
      </c>
      <c r="F72" s="241" t="s">
        <v>19452</v>
      </c>
      <c r="G72" s="126" t="s">
        <v>19453</v>
      </c>
      <c r="H72" s="276" t="s">
        <v>19454</v>
      </c>
      <c r="I72" s="126" t="s">
        <v>19455</v>
      </c>
    </row>
    <row r="73" spans="1:9" ht="142.5">
      <c r="A73" s="126" t="str">
        <f t="shared" si="5"/>
        <v>InstructionsA77</v>
      </c>
      <c r="B73" s="126" t="s">
        <v>367</v>
      </c>
      <c r="C73" s="126" t="s">
        <v>19472</v>
      </c>
      <c r="D73" s="126" t="s">
        <v>19456</v>
      </c>
      <c r="E73" s="240" t="s">
        <v>19457</v>
      </c>
      <c r="F73" s="241" t="s">
        <v>19458</v>
      </c>
      <c r="G73" s="126" t="s">
        <v>19459</v>
      </c>
      <c r="H73" s="276" t="s">
        <v>19460</v>
      </c>
      <c r="I73" s="126" t="s">
        <v>19461</v>
      </c>
    </row>
    <row r="74" spans="1:9" ht="42.75">
      <c r="A74" s="126" t="str">
        <f t="shared" si="5"/>
        <v>InstructionsA78</v>
      </c>
      <c r="B74" s="126" t="s">
        <v>367</v>
      </c>
      <c r="C74" s="126" t="s">
        <v>19473</v>
      </c>
      <c r="D74" s="126" t="s">
        <v>19462</v>
      </c>
      <c r="E74" s="240" t="s">
        <v>19463</v>
      </c>
      <c r="F74" s="241" t="s">
        <v>19464</v>
      </c>
      <c r="G74" s="126" t="s">
        <v>19465</v>
      </c>
      <c r="H74" s="276" t="s">
        <v>19466</v>
      </c>
      <c r="I74" s="126" t="s">
        <v>19467</v>
      </c>
    </row>
    <row r="75" spans="1:9" ht="199.5">
      <c r="A75" s="126" t="str">
        <f>B75&amp;C75</f>
        <v>InstructionsA80</v>
      </c>
      <c r="B75" s="126" t="s">
        <v>367</v>
      </c>
      <c r="C75" s="126" t="s">
        <v>19474</v>
      </c>
      <c r="D75" s="126" t="s">
        <v>560</v>
      </c>
      <c r="E75" s="240" t="s">
        <v>561</v>
      </c>
      <c r="F75" s="241" t="s">
        <v>562</v>
      </c>
      <c r="G75" s="126" t="s">
        <v>563</v>
      </c>
      <c r="H75" s="279" t="s">
        <v>564</v>
      </c>
      <c r="I75" s="126" t="s">
        <v>18465</v>
      </c>
    </row>
    <row r="76" spans="1:9" ht="28.5">
      <c r="A76" s="126" t="str">
        <f t="shared" si="0"/>
        <v>InstructionsA82</v>
      </c>
      <c r="B76" s="126" t="s">
        <v>367</v>
      </c>
      <c r="C76" s="126" t="s">
        <v>19475</v>
      </c>
      <c r="D76" s="126" t="s">
        <v>566</v>
      </c>
      <c r="E76" s="240" t="s">
        <v>567</v>
      </c>
      <c r="F76" s="241" t="s">
        <v>568</v>
      </c>
      <c r="G76" s="126" t="s">
        <v>569</v>
      </c>
      <c r="H76" s="279" t="s">
        <v>570</v>
      </c>
      <c r="I76" s="126" t="s">
        <v>18467</v>
      </c>
    </row>
    <row r="77" spans="1:9" ht="327.75">
      <c r="A77" s="126" t="str">
        <f t="shared" si="0"/>
        <v>InstructionsA83</v>
      </c>
      <c r="B77" s="126" t="s">
        <v>367</v>
      </c>
      <c r="C77" s="126" t="s">
        <v>19476</v>
      </c>
      <c r="D77" s="126" t="s">
        <v>572</v>
      </c>
      <c r="E77" s="240" t="s">
        <v>573</v>
      </c>
      <c r="F77" s="241" t="s">
        <v>574</v>
      </c>
      <c r="G77" s="251" t="s">
        <v>575</v>
      </c>
      <c r="H77" s="276" t="s">
        <v>576</v>
      </c>
      <c r="I77" s="126" t="s">
        <v>18473</v>
      </c>
    </row>
    <row r="78" spans="1:9" ht="185.25">
      <c r="A78" s="126" t="str">
        <f t="shared" si="0"/>
        <v>InstructionsA84</v>
      </c>
      <c r="B78" s="126" t="s">
        <v>367</v>
      </c>
      <c r="C78" s="126" t="s">
        <v>19477</v>
      </c>
      <c r="D78" s="126" t="s">
        <v>578</v>
      </c>
      <c r="E78" s="240" t="s">
        <v>579</v>
      </c>
      <c r="F78" s="241" t="s">
        <v>580</v>
      </c>
      <c r="G78" s="251" t="s">
        <v>581</v>
      </c>
      <c r="H78" s="276" t="s">
        <v>582</v>
      </c>
      <c r="I78" s="126" t="s">
        <v>18468</v>
      </c>
    </row>
    <row r="79" spans="1:9" ht="156.75">
      <c r="A79" s="126" t="str">
        <f t="shared" si="0"/>
        <v>InstructionsA85</v>
      </c>
      <c r="B79" s="126" t="s">
        <v>367</v>
      </c>
      <c r="C79" s="126" t="s">
        <v>19478</v>
      </c>
      <c r="D79" s="126" t="s">
        <v>584</v>
      </c>
      <c r="E79" s="240" t="s">
        <v>585</v>
      </c>
      <c r="F79" s="241" t="s">
        <v>586</v>
      </c>
      <c r="G79" s="251" t="s">
        <v>587</v>
      </c>
      <c r="H79" s="276" t="s">
        <v>588</v>
      </c>
      <c r="I79" s="126" t="s">
        <v>18469</v>
      </c>
    </row>
    <row r="80" spans="1:9" ht="327.75">
      <c r="A80" s="126" t="str">
        <f t="shared" si="0"/>
        <v>InstructionsA86</v>
      </c>
      <c r="B80" s="126" t="s">
        <v>367</v>
      </c>
      <c r="C80" s="126" t="s">
        <v>19479</v>
      </c>
      <c r="D80" s="126" t="s">
        <v>590</v>
      </c>
      <c r="E80" s="240" t="s">
        <v>591</v>
      </c>
      <c r="F80" s="241" t="s">
        <v>592</v>
      </c>
      <c r="G80" s="251" t="s">
        <v>593</v>
      </c>
      <c r="H80" s="276" t="s">
        <v>594</v>
      </c>
      <c r="I80" s="126" t="s">
        <v>18470</v>
      </c>
    </row>
    <row r="81" spans="1:9" ht="114">
      <c r="A81" s="126" t="str">
        <f t="shared" si="0"/>
        <v>InstructionsA87</v>
      </c>
      <c r="B81" s="126" t="s">
        <v>367</v>
      </c>
      <c r="C81" s="126" t="s">
        <v>19480</v>
      </c>
      <c r="D81" s="126" t="s">
        <v>596</v>
      </c>
      <c r="E81" s="240" t="s">
        <v>597</v>
      </c>
      <c r="F81" s="241" t="s">
        <v>598</v>
      </c>
      <c r="G81" s="251" t="s">
        <v>599</v>
      </c>
      <c r="H81" s="276" t="s">
        <v>600</v>
      </c>
      <c r="I81" s="126" t="s">
        <v>18471</v>
      </c>
    </row>
    <row r="82" spans="1:9" ht="57">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c r="A96" s="126" t="str">
        <f t="shared" si="7"/>
        <v>DefinitionsB15</v>
      </c>
      <c r="B96" s="126" t="s">
        <v>607</v>
      </c>
      <c r="C96" s="126" t="s">
        <v>682</v>
      </c>
      <c r="D96" s="246" t="s">
        <v>660</v>
      </c>
      <c r="E96" s="246" t="s">
        <v>661</v>
      </c>
      <c r="F96" s="254" t="s">
        <v>662</v>
      </c>
      <c r="G96" s="255" t="s">
        <v>663</v>
      </c>
      <c r="H96" s="276" t="s">
        <v>664</v>
      </c>
      <c r="I96" s="188" t="s">
        <v>18487</v>
      </c>
    </row>
    <row r="97" spans="1:9">
      <c r="A97" s="126" t="str">
        <f t="shared" si="7"/>
        <v>DefinitionsB16</v>
      </c>
      <c r="B97" s="126" t="s">
        <v>607</v>
      </c>
      <c r="C97" s="126" t="s">
        <v>688</v>
      </c>
      <c r="D97" s="246" t="s">
        <v>666</v>
      </c>
      <c r="E97" s="246" t="s">
        <v>667</v>
      </c>
      <c r="F97" s="254" t="s">
        <v>668</v>
      </c>
      <c r="G97" s="256" t="s">
        <v>669</v>
      </c>
      <c r="H97" s="276" t="s">
        <v>18485</v>
      </c>
      <c r="I97" s="188" t="s">
        <v>18488</v>
      </c>
    </row>
    <row r="98" spans="1:9">
      <c r="A98" s="126" t="str">
        <f t="shared" si="7"/>
        <v>DefinitionsB17</v>
      </c>
      <c r="B98" s="126" t="s">
        <v>607</v>
      </c>
      <c r="C98" s="126" t="s">
        <v>691</v>
      </c>
      <c r="D98" s="246" t="s">
        <v>19856</v>
      </c>
      <c r="E98" s="246" t="s">
        <v>19857</v>
      </c>
      <c r="F98" s="254" t="s">
        <v>19868</v>
      </c>
      <c r="G98" s="256" t="s">
        <v>19858</v>
      </c>
      <c r="H98" s="280" t="s">
        <v>19869</v>
      </c>
      <c r="I98" s="246" t="s">
        <v>19859</v>
      </c>
    </row>
    <row r="99" spans="1:9">
      <c r="A99" s="126" t="str">
        <f t="shared" si="7"/>
        <v>DefinitionsB18</v>
      </c>
      <c r="B99" s="126" t="s">
        <v>607</v>
      </c>
      <c r="C99" s="126" t="s">
        <v>697</v>
      </c>
      <c r="D99" s="246" t="s">
        <v>19309</v>
      </c>
      <c r="E99" s="246" t="s">
        <v>19554</v>
      </c>
      <c r="F99" s="246" t="s">
        <v>19965</v>
      </c>
      <c r="G99" s="246" t="s">
        <v>19555</v>
      </c>
      <c r="H99" s="246" t="s">
        <v>19556</v>
      </c>
      <c r="I99" s="246" t="s">
        <v>19557</v>
      </c>
    </row>
    <row r="100" spans="1:9">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7">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ht="27">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2.7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5.5">
      <c r="A111" s="126" t="str">
        <f t="shared" si="7"/>
        <v>DefinitionsC3</v>
      </c>
      <c r="B111" s="126" t="s">
        <v>607</v>
      </c>
      <c r="C111" s="126" t="s">
        <v>727</v>
      </c>
      <c r="D111" s="126" t="s">
        <v>728</v>
      </c>
      <c r="E111" s="240" t="s">
        <v>729</v>
      </c>
      <c r="F111" s="241" t="s">
        <v>730</v>
      </c>
      <c r="G111" s="126" t="s">
        <v>731</v>
      </c>
      <c r="H111" s="276" t="s">
        <v>732</v>
      </c>
      <c r="I111" s="126" t="s">
        <v>18494</v>
      </c>
    </row>
    <row r="112" spans="1:9" ht="71.25">
      <c r="A112" s="126" t="str">
        <f t="shared" si="7"/>
        <v>DefinitionsC4</v>
      </c>
      <c r="B112" s="126" t="s">
        <v>607</v>
      </c>
      <c r="C112" s="126" t="s">
        <v>733</v>
      </c>
      <c r="D112" s="126" t="s">
        <v>734</v>
      </c>
      <c r="E112" s="244" t="s">
        <v>735</v>
      </c>
      <c r="F112" s="241" t="s">
        <v>736</v>
      </c>
      <c r="G112" s="248" t="s">
        <v>737</v>
      </c>
      <c r="H112" s="276" t="s">
        <v>738</v>
      </c>
      <c r="I112" s="289" t="s">
        <v>18490</v>
      </c>
    </row>
    <row r="113" spans="1:9" ht="213.75">
      <c r="A113" s="126" t="str">
        <f t="shared" si="7"/>
        <v>DefinitionsC5</v>
      </c>
      <c r="B113" s="126" t="s">
        <v>607</v>
      </c>
      <c r="C113" s="126" t="s">
        <v>739</v>
      </c>
      <c r="D113" s="126" t="s">
        <v>740</v>
      </c>
      <c r="E113" s="240" t="s">
        <v>741</v>
      </c>
      <c r="F113" s="241" t="s">
        <v>742</v>
      </c>
      <c r="G113" s="126" t="s">
        <v>743</v>
      </c>
      <c r="H113" s="276" t="s">
        <v>744</v>
      </c>
      <c r="I113" s="126" t="s">
        <v>18495</v>
      </c>
    </row>
    <row r="114" spans="1:9" ht="128.25">
      <c r="A114" s="126" t="str">
        <f t="shared" si="7"/>
        <v>DefinitionsC6</v>
      </c>
      <c r="B114" s="126" t="s">
        <v>607</v>
      </c>
      <c r="C114" s="126" t="s">
        <v>745</v>
      </c>
      <c r="D114" s="126" t="s">
        <v>19314</v>
      </c>
      <c r="E114" s="240" t="s">
        <v>19344</v>
      </c>
      <c r="F114" s="241" t="s">
        <v>19899</v>
      </c>
      <c r="G114" s="126" t="s">
        <v>19345</v>
      </c>
      <c r="H114" s="276" t="s">
        <v>19346</v>
      </c>
      <c r="I114" s="126" t="s">
        <v>19347</v>
      </c>
    </row>
    <row r="115" spans="1:9" ht="185.25">
      <c r="A115" s="126" t="str">
        <f t="shared" si="7"/>
        <v>DefinitionsC7</v>
      </c>
      <c r="B115" s="126" t="s">
        <v>607</v>
      </c>
      <c r="C115" s="126" t="s">
        <v>751</v>
      </c>
      <c r="D115" s="126" t="s">
        <v>746</v>
      </c>
      <c r="E115" s="240" t="s">
        <v>747</v>
      </c>
      <c r="F115" s="241" t="s">
        <v>748</v>
      </c>
      <c r="G115" s="126" t="s">
        <v>749</v>
      </c>
      <c r="H115" s="276" t="s">
        <v>750</v>
      </c>
      <c r="I115" s="126" t="s">
        <v>18496</v>
      </c>
    </row>
    <row r="116" spans="1:9" ht="156.75">
      <c r="A116" s="126" t="str">
        <f t="shared" si="7"/>
        <v>DefinitionsC8</v>
      </c>
      <c r="B116" s="126" t="s">
        <v>607</v>
      </c>
      <c r="C116" s="126" t="s">
        <v>757</v>
      </c>
      <c r="D116" s="126" t="s">
        <v>752</v>
      </c>
      <c r="E116" s="240" t="s">
        <v>753</v>
      </c>
      <c r="F116" s="241" t="s">
        <v>754</v>
      </c>
      <c r="G116" s="126" t="s">
        <v>755</v>
      </c>
      <c r="H116" s="276" t="s">
        <v>756</v>
      </c>
      <c r="I116" s="126" t="s">
        <v>18499</v>
      </c>
    </row>
    <row r="117" spans="1:9" ht="128.25">
      <c r="A117" s="126" t="str">
        <f t="shared" si="7"/>
        <v>DefinitionsC9</v>
      </c>
      <c r="B117" s="126" t="s">
        <v>607</v>
      </c>
      <c r="C117" s="126" t="s">
        <v>763</v>
      </c>
      <c r="D117" s="347" t="s">
        <v>19317</v>
      </c>
      <c r="E117" s="244" t="s">
        <v>19356</v>
      </c>
      <c r="F117" s="375" t="s">
        <v>19357</v>
      </c>
      <c r="G117" s="376" t="s">
        <v>19358</v>
      </c>
      <c r="H117" s="276" t="s">
        <v>19359</v>
      </c>
      <c r="I117" s="126" t="s">
        <v>19360</v>
      </c>
    </row>
    <row r="118" spans="1:9" ht="114">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56.75">
      <c r="A119" s="126" t="str">
        <f t="shared" si="7"/>
        <v>DefinitionsC11</v>
      </c>
      <c r="B119" s="126" t="s">
        <v>607</v>
      </c>
      <c r="C119" s="126" t="s">
        <v>770</v>
      </c>
      <c r="D119" s="126" t="s">
        <v>758</v>
      </c>
      <c r="E119" s="240" t="s">
        <v>759</v>
      </c>
      <c r="F119" s="241" t="s">
        <v>760</v>
      </c>
      <c r="G119" s="126" t="s">
        <v>761</v>
      </c>
      <c r="H119" s="276" t="s">
        <v>762</v>
      </c>
      <c r="I119" s="126" t="s">
        <v>18498</v>
      </c>
    </row>
    <row r="120" spans="1:9" ht="71.25">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56.75">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42.25">
      <c r="A122" s="126" t="str">
        <f t="shared" si="7"/>
        <v>DefinitionsC14</v>
      </c>
      <c r="B122" s="126" t="s">
        <v>607</v>
      </c>
      <c r="C122" s="126" t="s">
        <v>783</v>
      </c>
      <c r="D122" s="126" t="s">
        <v>765</v>
      </c>
      <c r="E122" s="240" t="s">
        <v>766</v>
      </c>
      <c r="F122" s="241" t="s">
        <v>767</v>
      </c>
      <c r="G122" s="126" t="s">
        <v>768</v>
      </c>
      <c r="H122" s="276" t="s">
        <v>769</v>
      </c>
      <c r="I122" s="126" t="s">
        <v>18500</v>
      </c>
    </row>
    <row r="123" spans="1:9" ht="41.4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4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56.75">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28.25">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85.25">
      <c r="A127" s="126" t="str">
        <f t="shared" si="7"/>
        <v>DefinitionsC19</v>
      </c>
      <c r="B127" s="126" t="s">
        <v>607</v>
      </c>
      <c r="C127" s="126" t="s">
        <v>803</v>
      </c>
      <c r="D127" s="246" t="s">
        <v>19980</v>
      </c>
      <c r="E127" s="247" t="s">
        <v>19982</v>
      </c>
      <c r="F127" s="254" t="s">
        <v>19981</v>
      </c>
      <c r="G127" s="256" t="s">
        <v>19983</v>
      </c>
      <c r="H127" s="280" t="s">
        <v>19984</v>
      </c>
      <c r="I127" s="246" t="s">
        <v>19985</v>
      </c>
    </row>
    <row r="128" spans="1:9" ht="71.25">
      <c r="A128" s="126" t="str">
        <f t="shared" si="7"/>
        <v>DefinitionsC20</v>
      </c>
      <c r="B128" s="126" t="s">
        <v>607</v>
      </c>
      <c r="C128" s="126" t="s">
        <v>809</v>
      </c>
      <c r="D128" s="126" t="s">
        <v>784</v>
      </c>
      <c r="E128" s="240" t="s">
        <v>785</v>
      </c>
      <c r="F128" s="241" t="s">
        <v>786</v>
      </c>
      <c r="G128" s="126" t="s">
        <v>787</v>
      </c>
      <c r="H128" s="276" t="s">
        <v>788</v>
      </c>
      <c r="I128" s="126" t="s">
        <v>18501</v>
      </c>
    </row>
    <row r="129" spans="1:9" ht="228">
      <c r="A129" s="126" t="str">
        <f t="shared" si="7"/>
        <v>DefinitionsC21</v>
      </c>
      <c r="B129" s="126" t="s">
        <v>607</v>
      </c>
      <c r="C129" s="126" t="s">
        <v>815</v>
      </c>
      <c r="D129" s="126" t="s">
        <v>19320</v>
      </c>
      <c r="E129" s="244" t="s">
        <v>19986</v>
      </c>
      <c r="F129" s="385" t="s">
        <v>19987</v>
      </c>
      <c r="G129" s="386" t="s">
        <v>19988</v>
      </c>
      <c r="H129" s="276" t="s">
        <v>19989</v>
      </c>
      <c r="I129" s="246" t="s">
        <v>19990</v>
      </c>
    </row>
    <row r="130" spans="1:9" ht="71.25">
      <c r="A130" s="126" t="str">
        <f t="shared" si="7"/>
        <v>DefinitionsC22</v>
      </c>
      <c r="B130" s="126" t="s">
        <v>607</v>
      </c>
      <c r="C130" s="126" t="s">
        <v>19310</v>
      </c>
      <c r="D130" s="126" t="s">
        <v>791</v>
      </c>
      <c r="E130" s="240" t="s">
        <v>792</v>
      </c>
      <c r="F130" s="241" t="s">
        <v>793</v>
      </c>
      <c r="G130" s="126" t="s">
        <v>794</v>
      </c>
      <c r="H130" s="276" t="s">
        <v>795</v>
      </c>
      <c r="I130" s="126" t="s">
        <v>18502</v>
      </c>
    </row>
    <row r="131" spans="1:9" ht="99.75">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85">
      <c r="A132" s="126" t="str">
        <f t="shared" si="7"/>
        <v>DefinitionsC24</v>
      </c>
      <c r="B132" s="126" t="s">
        <v>607</v>
      </c>
      <c r="C132" s="126" t="s">
        <v>19312</v>
      </c>
      <c r="D132" s="126" t="s">
        <v>798</v>
      </c>
      <c r="E132" s="240" t="s">
        <v>799</v>
      </c>
      <c r="F132" s="241" t="s">
        <v>800</v>
      </c>
      <c r="G132" s="126" t="s">
        <v>801</v>
      </c>
      <c r="H132" s="276" t="s">
        <v>802</v>
      </c>
      <c r="I132" s="126" t="s">
        <v>18504</v>
      </c>
    </row>
    <row r="133" spans="1:9" ht="270.75">
      <c r="A133" s="126" t="str">
        <f t="shared" si="7"/>
        <v>DefinitionsC25</v>
      </c>
      <c r="B133" s="126" t="s">
        <v>607</v>
      </c>
      <c r="C133" s="126" t="s">
        <v>19313</v>
      </c>
      <c r="D133" s="126" t="s">
        <v>804</v>
      </c>
      <c r="E133" s="240" t="s">
        <v>805</v>
      </c>
      <c r="F133" s="241" t="s">
        <v>806</v>
      </c>
      <c r="G133" s="248" t="s">
        <v>807</v>
      </c>
      <c r="H133" s="276" t="s">
        <v>808</v>
      </c>
      <c r="I133" s="126" t="s">
        <v>18505</v>
      </c>
    </row>
    <row r="134" spans="1:9" ht="142.5">
      <c r="A134" s="126" t="str">
        <f t="shared" si="7"/>
        <v>DefinitionsC26</v>
      </c>
      <c r="B134" s="126" t="s">
        <v>607</v>
      </c>
      <c r="C134" s="126" t="s">
        <v>19373</v>
      </c>
      <c r="D134" s="246" t="s">
        <v>810</v>
      </c>
      <c r="E134" s="247" t="s">
        <v>811</v>
      </c>
      <c r="F134" s="254" t="s">
        <v>812</v>
      </c>
      <c r="G134" s="255" t="s">
        <v>813</v>
      </c>
      <c r="H134" s="276" t="s">
        <v>814</v>
      </c>
      <c r="I134" s="126" t="s">
        <v>18506</v>
      </c>
    </row>
    <row r="135" spans="1:9" ht="99.75">
      <c r="A135" s="126" t="str">
        <f t="shared" si="7"/>
        <v>DefinitionsC27</v>
      </c>
      <c r="B135" s="126" t="s">
        <v>607</v>
      </c>
      <c r="C135" s="126" t="s">
        <v>19870</v>
      </c>
      <c r="D135" s="126" t="s">
        <v>816</v>
      </c>
      <c r="E135" s="240" t="s">
        <v>817</v>
      </c>
      <c r="F135" s="241" t="s">
        <v>818</v>
      </c>
      <c r="G135" s="126" t="s">
        <v>819</v>
      </c>
      <c r="H135" s="276" t="s">
        <v>820</v>
      </c>
      <c r="I135" s="126" t="s">
        <v>18507</v>
      </c>
    </row>
    <row r="136" spans="1:9" ht="28.5">
      <c r="A136" s="126" t="str">
        <f t="shared" si="7"/>
        <v>DeclarationD2</v>
      </c>
      <c r="B136" s="126" t="s">
        <v>821</v>
      </c>
      <c r="C136" s="126" t="s">
        <v>822</v>
      </c>
      <c r="D136" s="246" t="s">
        <v>823</v>
      </c>
      <c r="E136" s="246" t="s">
        <v>824</v>
      </c>
      <c r="F136" s="253" t="s">
        <v>825</v>
      </c>
      <c r="G136" s="258" t="s">
        <v>826</v>
      </c>
      <c r="H136" s="276" t="s">
        <v>827</v>
      </c>
      <c r="I136" s="188" t="s">
        <v>18509</v>
      </c>
    </row>
    <row r="137" spans="1:9" ht="28.5">
      <c r="A137" s="126" t="str">
        <f t="shared" si="7"/>
        <v>DeclarationF3</v>
      </c>
      <c r="B137" s="126" t="s">
        <v>821</v>
      </c>
      <c r="C137" s="126" t="s">
        <v>828</v>
      </c>
      <c r="D137" s="126" t="s">
        <v>829</v>
      </c>
      <c r="E137" s="240" t="s">
        <v>830</v>
      </c>
      <c r="F137" s="241" t="s">
        <v>831</v>
      </c>
      <c r="G137" s="126" t="s">
        <v>832</v>
      </c>
      <c r="H137" s="276" t="s">
        <v>833</v>
      </c>
      <c r="I137" s="126" t="s">
        <v>18510</v>
      </c>
    </row>
    <row r="138" spans="1:9" ht="28.5">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5">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75">
      <c r="A143" s="126" t="str">
        <f t="shared" si="7"/>
        <v>DeclarationB8</v>
      </c>
      <c r="B143" s="126" t="s">
        <v>821</v>
      </c>
      <c r="C143" s="126" t="s">
        <v>643</v>
      </c>
      <c r="D143" s="126" t="s">
        <v>859</v>
      </c>
      <c r="E143" s="240" t="s">
        <v>860</v>
      </c>
      <c r="F143" s="241" t="s">
        <v>861</v>
      </c>
      <c r="G143" s="126" t="s">
        <v>862</v>
      </c>
      <c r="H143" s="276" t="s">
        <v>863</v>
      </c>
      <c r="I143" s="126" t="s">
        <v>18515</v>
      </c>
    </row>
    <row r="144" spans="1:9" ht="15.75">
      <c r="A144" s="126" t="str">
        <f t="shared" si="7"/>
        <v>DeclarationB9</v>
      </c>
      <c r="B144" s="126" t="s">
        <v>821</v>
      </c>
      <c r="C144" s="126" t="s">
        <v>649</v>
      </c>
      <c r="D144" s="126" t="s">
        <v>864</v>
      </c>
      <c r="E144" s="240" t="s">
        <v>865</v>
      </c>
      <c r="F144" s="241" t="s">
        <v>866</v>
      </c>
      <c r="G144" s="126" t="s">
        <v>867</v>
      </c>
      <c r="H144" s="276" t="s">
        <v>868</v>
      </c>
      <c r="I144" s="126" t="s">
        <v>18516</v>
      </c>
    </row>
    <row r="145" spans="1:9" ht="28.5">
      <c r="A145" s="126" t="str">
        <f t="shared" si="7"/>
        <v>DeclarationB10</v>
      </c>
      <c r="B145" s="126" t="s">
        <v>821</v>
      </c>
      <c r="C145" s="126" t="s">
        <v>654</v>
      </c>
      <c r="D145" s="126" t="s">
        <v>869</v>
      </c>
      <c r="E145" s="240" t="s">
        <v>870</v>
      </c>
      <c r="F145" s="241" t="s">
        <v>871</v>
      </c>
      <c r="G145" s="126" t="s">
        <v>872</v>
      </c>
      <c r="H145" s="276" t="s">
        <v>873</v>
      </c>
      <c r="I145" s="126" t="s">
        <v>18517</v>
      </c>
    </row>
    <row r="146" spans="1:9" ht="28.5">
      <c r="A146" s="126" t="str">
        <f t="shared" si="7"/>
        <v>DeclarationB10A</v>
      </c>
      <c r="B146" s="126" t="s">
        <v>821</v>
      </c>
      <c r="C146" s="126" t="s">
        <v>874</v>
      </c>
      <c r="D146" s="126" t="s">
        <v>869</v>
      </c>
      <c r="E146" s="240" t="s">
        <v>870</v>
      </c>
      <c r="F146" s="241" t="s">
        <v>875</v>
      </c>
      <c r="G146" s="126" t="s">
        <v>872</v>
      </c>
      <c r="H146" s="276" t="s">
        <v>873</v>
      </c>
      <c r="I146" s="126" t="s">
        <v>18517</v>
      </c>
    </row>
    <row r="147" spans="1:9" ht="28.5">
      <c r="A147" s="126" t="str">
        <f t="shared" si="7"/>
        <v>DeclarationB10C</v>
      </c>
      <c r="B147" s="126" t="s">
        <v>821</v>
      </c>
      <c r="C147" s="126" t="s">
        <v>876</v>
      </c>
      <c r="D147" s="126" t="s">
        <v>877</v>
      </c>
      <c r="E147" s="240" t="s">
        <v>878</v>
      </c>
      <c r="F147" s="241" t="s">
        <v>879</v>
      </c>
      <c r="G147" s="126" t="s">
        <v>880</v>
      </c>
      <c r="H147" s="276" t="s">
        <v>881</v>
      </c>
      <c r="I147" s="126" t="s">
        <v>18518</v>
      </c>
    </row>
    <row r="148" spans="1:9" ht="28.5">
      <c r="A148" s="126" t="str">
        <f t="shared" si="7"/>
        <v>DeclarationB10B</v>
      </c>
      <c r="B148" s="126" t="s">
        <v>821</v>
      </c>
      <c r="C148" s="126" t="s">
        <v>882</v>
      </c>
      <c r="D148" s="126" t="s">
        <v>883</v>
      </c>
      <c r="E148" s="240" t="s">
        <v>884</v>
      </c>
      <c r="F148" s="241" t="s">
        <v>885</v>
      </c>
      <c r="G148" s="126" t="s">
        <v>886</v>
      </c>
      <c r="H148" s="276" t="s">
        <v>887</v>
      </c>
      <c r="I148" s="126" t="s">
        <v>18519</v>
      </c>
    </row>
    <row r="149" spans="1:9" ht="28.5">
      <c r="A149" s="126" t="str">
        <f t="shared" si="7"/>
        <v>DeclarationD11</v>
      </c>
      <c r="B149" s="126" t="s">
        <v>821</v>
      </c>
      <c r="C149" s="126" t="s">
        <v>888</v>
      </c>
      <c r="D149" s="126" t="s">
        <v>889</v>
      </c>
      <c r="E149" s="240" t="s">
        <v>890</v>
      </c>
      <c r="F149" s="241" t="s">
        <v>891</v>
      </c>
      <c r="G149" s="126" t="s">
        <v>892</v>
      </c>
      <c r="H149" s="276" t="s">
        <v>893</v>
      </c>
      <c r="I149" s="126" t="s">
        <v>18520</v>
      </c>
    </row>
    <row r="150" spans="1:9" ht="42.75">
      <c r="A150" s="126" t="str">
        <f t="shared" si="7"/>
        <v>DeclarationB12</v>
      </c>
      <c r="B150" s="126" t="s">
        <v>821</v>
      </c>
      <c r="C150" s="126" t="s">
        <v>18612</v>
      </c>
      <c r="D150" s="246" t="s">
        <v>18611</v>
      </c>
      <c r="E150" s="247" t="s">
        <v>19906</v>
      </c>
      <c r="F150" s="253" t="s">
        <v>19905</v>
      </c>
      <c r="G150" s="246" t="s">
        <v>19907</v>
      </c>
      <c r="H150" s="280" t="s">
        <v>19908</v>
      </c>
      <c r="I150" s="246" t="s">
        <v>19909</v>
      </c>
    </row>
    <row r="151" spans="1:9" ht="28.5">
      <c r="A151" s="126" t="str">
        <f t="shared" ref="A151:A214" si="10">B151&amp;C151</f>
        <v>DeclarationB14</v>
      </c>
      <c r="B151" s="126" t="s">
        <v>821</v>
      </c>
      <c r="C151" s="126" t="s">
        <v>18613</v>
      </c>
      <c r="H151" s="276"/>
      <c r="I151" s="126"/>
    </row>
    <row r="152" spans="1:9" ht="28.5">
      <c r="A152" s="126" t="str">
        <f t="shared" si="10"/>
        <v>DeclarationB16</v>
      </c>
      <c r="B152" s="126" t="s">
        <v>821</v>
      </c>
      <c r="C152" s="126" t="s">
        <v>18599</v>
      </c>
      <c r="D152" s="126" t="s">
        <v>894</v>
      </c>
      <c r="E152" s="240" t="s">
        <v>895</v>
      </c>
      <c r="F152" s="241" t="s">
        <v>896</v>
      </c>
      <c r="G152" s="126" t="s">
        <v>897</v>
      </c>
      <c r="H152" s="276" t="s">
        <v>898</v>
      </c>
      <c r="I152" s="126" t="s">
        <v>18521</v>
      </c>
    </row>
    <row r="153" spans="1:9" ht="28.5">
      <c r="A153" s="126" t="str">
        <f t="shared" si="10"/>
        <v>DeclarationB17</v>
      </c>
      <c r="B153" s="126" t="s">
        <v>821</v>
      </c>
      <c r="C153" s="126" t="s">
        <v>18600</v>
      </c>
      <c r="D153" s="126" t="s">
        <v>899</v>
      </c>
      <c r="E153" s="240" t="s">
        <v>900</v>
      </c>
      <c r="F153" s="241" t="s">
        <v>901</v>
      </c>
      <c r="G153" s="126" t="s">
        <v>902</v>
      </c>
      <c r="H153" s="276" t="s">
        <v>903</v>
      </c>
      <c r="I153" s="126" t="s">
        <v>18522</v>
      </c>
    </row>
    <row r="154" spans="1:9" ht="28.5">
      <c r="A154" s="126" t="str">
        <f t="shared" si="10"/>
        <v>DeclarationB18</v>
      </c>
      <c r="B154" s="126" t="s">
        <v>821</v>
      </c>
      <c r="C154" s="126" t="s">
        <v>18601</v>
      </c>
      <c r="D154" s="126" t="s">
        <v>904</v>
      </c>
      <c r="E154" s="240" t="s">
        <v>905</v>
      </c>
      <c r="F154" s="241" t="s">
        <v>906</v>
      </c>
      <c r="G154" s="126" t="s">
        <v>907</v>
      </c>
      <c r="H154" s="276" t="s">
        <v>908</v>
      </c>
      <c r="I154" s="126" t="s">
        <v>18523</v>
      </c>
    </row>
    <row r="155" spans="1:9" ht="28.5">
      <c r="A155" s="126" t="str">
        <f t="shared" si="10"/>
        <v>DeclarationB19</v>
      </c>
      <c r="B155" s="126" t="s">
        <v>821</v>
      </c>
      <c r="C155" s="126" t="s">
        <v>18602</v>
      </c>
      <c r="D155" s="126" t="s">
        <v>909</v>
      </c>
      <c r="E155" s="240" t="s">
        <v>910</v>
      </c>
      <c r="F155" s="241" t="s">
        <v>911</v>
      </c>
      <c r="G155" s="126" t="s">
        <v>912</v>
      </c>
      <c r="H155" s="276" t="s">
        <v>913</v>
      </c>
      <c r="I155" s="126" t="s">
        <v>18524</v>
      </c>
    </row>
    <row r="156" spans="1:9" ht="28.5">
      <c r="A156" s="126" t="str">
        <f t="shared" si="10"/>
        <v>DeclarationB20</v>
      </c>
      <c r="B156" s="126" t="s">
        <v>821</v>
      </c>
      <c r="C156" s="126" t="s">
        <v>18603</v>
      </c>
      <c r="D156" s="126" t="s">
        <v>914</v>
      </c>
      <c r="E156" s="240" t="s">
        <v>915</v>
      </c>
      <c r="F156" s="241" t="s">
        <v>916</v>
      </c>
      <c r="G156" s="126" t="s">
        <v>917</v>
      </c>
      <c r="H156" s="276" t="s">
        <v>918</v>
      </c>
      <c r="I156" s="126" t="s">
        <v>18525</v>
      </c>
    </row>
    <row r="157" spans="1:9" ht="28.5">
      <c r="A157" s="126" t="str">
        <f t="shared" si="10"/>
        <v>DeclarationB21</v>
      </c>
      <c r="B157" s="126" t="s">
        <v>821</v>
      </c>
      <c r="C157" s="126" t="s">
        <v>18604</v>
      </c>
      <c r="D157" s="126" t="s">
        <v>919</v>
      </c>
      <c r="E157" s="240" t="s">
        <v>920</v>
      </c>
      <c r="F157" s="241" t="s">
        <v>921</v>
      </c>
      <c r="G157" s="126" t="s">
        <v>922</v>
      </c>
      <c r="H157" s="276" t="s">
        <v>923</v>
      </c>
      <c r="I157" s="126" t="s">
        <v>18526</v>
      </c>
    </row>
    <row r="158" spans="1:9" ht="28.5">
      <c r="A158" s="126" t="str">
        <f t="shared" si="10"/>
        <v>DeclarationB22</v>
      </c>
      <c r="B158" s="126" t="s">
        <v>821</v>
      </c>
      <c r="C158" s="126" t="s">
        <v>18605</v>
      </c>
      <c r="D158" s="126" t="s">
        <v>924</v>
      </c>
      <c r="E158" s="240" t="s">
        <v>925</v>
      </c>
      <c r="F158" s="241" t="s">
        <v>926</v>
      </c>
      <c r="G158" s="126" t="s">
        <v>927</v>
      </c>
      <c r="H158" s="276" t="s">
        <v>928</v>
      </c>
      <c r="I158" s="126" t="s">
        <v>18527</v>
      </c>
    </row>
    <row r="159" spans="1:9" ht="28.5">
      <c r="A159" s="126" t="str">
        <f t="shared" si="10"/>
        <v>DeclarationB23</v>
      </c>
      <c r="B159" s="126" t="s">
        <v>821</v>
      </c>
      <c r="C159" s="126" t="s">
        <v>18606</v>
      </c>
      <c r="D159" s="126" t="s">
        <v>929</v>
      </c>
      <c r="E159" s="240" t="s">
        <v>930</v>
      </c>
      <c r="F159" s="241" t="s">
        <v>931</v>
      </c>
      <c r="G159" s="126" t="s">
        <v>932</v>
      </c>
      <c r="H159" s="276" t="s">
        <v>933</v>
      </c>
      <c r="I159" s="126" t="s">
        <v>18528</v>
      </c>
    </row>
    <row r="160" spans="1:9" ht="28.5">
      <c r="A160" s="126" t="str">
        <f t="shared" si="10"/>
        <v>DeclarationB24</v>
      </c>
      <c r="B160" s="126" t="s">
        <v>821</v>
      </c>
      <c r="C160" s="126" t="s">
        <v>18607</v>
      </c>
      <c r="D160" s="126" t="s">
        <v>934</v>
      </c>
      <c r="E160" s="240" t="s">
        <v>935</v>
      </c>
      <c r="F160" s="241" t="s">
        <v>936</v>
      </c>
      <c r="G160" s="126" t="s">
        <v>937</v>
      </c>
      <c r="H160" s="276" t="s">
        <v>938</v>
      </c>
      <c r="I160" s="126" t="s">
        <v>18529</v>
      </c>
    </row>
    <row r="161" spans="1:9" ht="28.5">
      <c r="A161" s="126" t="str">
        <f t="shared" si="10"/>
        <v>DeclarationB25</v>
      </c>
      <c r="B161" s="126" t="s">
        <v>821</v>
      </c>
      <c r="C161" s="126" t="s">
        <v>18608</v>
      </c>
      <c r="D161" s="126" t="s">
        <v>939</v>
      </c>
      <c r="E161" s="240" t="s">
        <v>940</v>
      </c>
      <c r="F161" s="241" t="s">
        <v>941</v>
      </c>
      <c r="G161" s="126" t="s">
        <v>942</v>
      </c>
      <c r="H161" s="276" t="s">
        <v>943</v>
      </c>
      <c r="I161" s="126" t="s">
        <v>18530</v>
      </c>
    </row>
    <row r="162" spans="1:9" ht="28.5">
      <c r="A162" s="126" t="str">
        <f t="shared" si="10"/>
        <v>DeclarationB26</v>
      </c>
      <c r="B162" s="126" t="s">
        <v>821</v>
      </c>
      <c r="C162" s="126" t="s">
        <v>18609</v>
      </c>
      <c r="D162" s="126" t="s">
        <v>944</v>
      </c>
      <c r="E162" s="240" t="s">
        <v>945</v>
      </c>
      <c r="F162" s="241" t="s">
        <v>946</v>
      </c>
      <c r="G162" s="126" t="s">
        <v>947</v>
      </c>
      <c r="H162" s="276" t="s">
        <v>948</v>
      </c>
      <c r="I162" s="126" t="s">
        <v>18531</v>
      </c>
    </row>
    <row r="163" spans="1:9" ht="28.5">
      <c r="A163" s="126" t="str">
        <f t="shared" si="10"/>
        <v>DeclarationB28</v>
      </c>
      <c r="B163" s="126" t="s">
        <v>821</v>
      </c>
      <c r="C163" s="126" t="s">
        <v>18610</v>
      </c>
      <c r="D163" s="126" t="s">
        <v>949</v>
      </c>
      <c r="E163" s="240" t="s">
        <v>950</v>
      </c>
      <c r="F163" s="241" t="s">
        <v>951</v>
      </c>
      <c r="G163" s="126" t="s">
        <v>952</v>
      </c>
      <c r="H163" s="276" t="s">
        <v>953</v>
      </c>
      <c r="I163" s="126" t="s">
        <v>18532</v>
      </c>
    </row>
    <row r="164" spans="1:9" ht="49.5">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8.5">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71.25">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5">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5">
      <c r="A168" s="126" t="str">
        <f t="shared" si="10"/>
        <v>DeclarationB77</v>
      </c>
      <c r="B168" s="126" t="s">
        <v>821</v>
      </c>
      <c r="C168" s="126" t="s">
        <v>18619</v>
      </c>
      <c r="D168" s="126" t="s">
        <v>954</v>
      </c>
      <c r="E168" s="240" t="s">
        <v>955</v>
      </c>
      <c r="F168" s="271" t="s">
        <v>956</v>
      </c>
      <c r="G168" s="126" t="s">
        <v>957</v>
      </c>
      <c r="H168" s="276" t="s">
        <v>958</v>
      </c>
      <c r="I168" s="126" t="s">
        <v>18593</v>
      </c>
    </row>
    <row r="169" spans="1:9" ht="42.75">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7">
      <c r="A170" s="126" t="str">
        <f t="shared" si="10"/>
        <v>DeclarationB101</v>
      </c>
      <c r="B170" s="126" t="s">
        <v>821</v>
      </c>
      <c r="C170" s="126" t="s">
        <v>18621</v>
      </c>
      <c r="D170" s="126" t="s">
        <v>959</v>
      </c>
      <c r="E170" s="244" t="s">
        <v>960</v>
      </c>
      <c r="F170" s="241" t="s">
        <v>961</v>
      </c>
      <c r="G170" s="126" t="s">
        <v>962</v>
      </c>
      <c r="H170" s="276" t="s">
        <v>963</v>
      </c>
      <c r="I170" s="126" t="s">
        <v>18594</v>
      </c>
    </row>
    <row r="171" spans="1:9" ht="28.5">
      <c r="A171" s="126" t="str">
        <f t="shared" si="10"/>
        <v>DeclarationB113</v>
      </c>
      <c r="B171" s="126" t="s">
        <v>821</v>
      </c>
      <c r="C171" s="126" t="s">
        <v>18622</v>
      </c>
      <c r="D171" s="126" t="s">
        <v>964</v>
      </c>
      <c r="E171" s="240" t="s">
        <v>965</v>
      </c>
      <c r="F171" s="241" t="s">
        <v>966</v>
      </c>
      <c r="G171" s="126" t="s">
        <v>967</v>
      </c>
      <c r="H171" s="276" t="s">
        <v>968</v>
      </c>
      <c r="I171" s="126" t="s">
        <v>18541</v>
      </c>
    </row>
    <row r="172" spans="1:9" ht="42.75">
      <c r="A172" s="126" t="str">
        <f t="shared" si="10"/>
        <v>DeclarationB115</v>
      </c>
      <c r="B172" s="126" t="s">
        <v>821</v>
      </c>
      <c r="C172" s="126" t="s">
        <v>18623</v>
      </c>
      <c r="D172" s="126" t="s">
        <v>969</v>
      </c>
      <c r="E172" s="240" t="s">
        <v>12187</v>
      </c>
      <c r="F172" s="271" t="s">
        <v>970</v>
      </c>
      <c r="G172" s="126" t="s">
        <v>971</v>
      </c>
      <c r="H172" s="276" t="s">
        <v>972</v>
      </c>
      <c r="I172" s="126" t="s">
        <v>18536</v>
      </c>
    </row>
    <row r="173" spans="1:9" ht="57">
      <c r="A173" s="126" t="str">
        <f t="shared" si="10"/>
        <v>DeclarationB117</v>
      </c>
      <c r="B173" s="126" t="s">
        <v>821</v>
      </c>
      <c r="C173" s="126" t="s">
        <v>18624</v>
      </c>
      <c r="D173" s="126" t="s">
        <v>973</v>
      </c>
      <c r="E173" s="240" t="s">
        <v>12188</v>
      </c>
      <c r="F173" s="241" t="s">
        <v>974</v>
      </c>
      <c r="G173" s="126" t="s">
        <v>975</v>
      </c>
      <c r="H173" s="276" t="s">
        <v>976</v>
      </c>
      <c r="I173" s="126" t="s">
        <v>18537</v>
      </c>
    </row>
    <row r="174" spans="1:9" ht="57">
      <c r="A174" s="126" t="str">
        <f t="shared" si="10"/>
        <v>Declaration</v>
      </c>
      <c r="B174" s="126" t="s">
        <v>821</v>
      </c>
      <c r="D174" s="126" t="s">
        <v>977</v>
      </c>
      <c r="E174" s="240" t="s">
        <v>978</v>
      </c>
      <c r="F174" s="260" t="s">
        <v>979</v>
      </c>
      <c r="G174" s="126" t="s">
        <v>980</v>
      </c>
      <c r="H174" s="276" t="s">
        <v>981</v>
      </c>
      <c r="I174" s="126"/>
    </row>
    <row r="175" spans="1:9" ht="71.25">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40.5">
      <c r="A176" s="126" t="str">
        <f t="shared" si="10"/>
        <v>DeclarationB131</v>
      </c>
      <c r="B176" s="126" t="s">
        <v>821</v>
      </c>
      <c r="C176" s="126" t="s">
        <v>18626</v>
      </c>
      <c r="D176" s="126" t="s">
        <v>982</v>
      </c>
      <c r="E176" s="240" t="s">
        <v>12189</v>
      </c>
      <c r="F176" s="241" t="s">
        <v>983</v>
      </c>
      <c r="G176" s="126" t="s">
        <v>984</v>
      </c>
      <c r="H176" s="282" t="s">
        <v>985</v>
      </c>
      <c r="I176" s="126" t="s">
        <v>18533</v>
      </c>
    </row>
    <row r="177" spans="1:9" ht="42.75">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2.75">
      <c r="A178" s="126" t="str">
        <f t="shared" si="10"/>
        <v>DeclarationB135</v>
      </c>
      <c r="B178" s="126" t="s">
        <v>821</v>
      </c>
      <c r="C178" s="126" t="s">
        <v>18628</v>
      </c>
      <c r="D178" s="126" t="s">
        <v>986</v>
      </c>
      <c r="E178" s="240" t="s">
        <v>12190</v>
      </c>
      <c r="F178" s="241" t="s">
        <v>987</v>
      </c>
      <c r="G178" s="126" t="s">
        <v>988</v>
      </c>
      <c r="H178" s="276" t="s">
        <v>989</v>
      </c>
      <c r="I178" s="126" t="s">
        <v>18535</v>
      </c>
    </row>
    <row r="179" spans="1:9" ht="28.5">
      <c r="A179" s="126" t="str">
        <f t="shared" si="10"/>
        <v>DeclarationB137</v>
      </c>
      <c r="B179" s="126" t="s">
        <v>821</v>
      </c>
      <c r="C179" s="126" t="s">
        <v>18629</v>
      </c>
      <c r="D179" s="126" t="s">
        <v>990</v>
      </c>
      <c r="E179" s="240" t="s">
        <v>991</v>
      </c>
      <c r="F179" s="241" t="s">
        <v>992</v>
      </c>
      <c r="G179" s="126" t="s">
        <v>993</v>
      </c>
      <c r="H179" s="282" t="s">
        <v>994</v>
      </c>
      <c r="I179" s="126" t="s">
        <v>18534</v>
      </c>
    </row>
    <row r="180" spans="1:9" ht="28.5">
      <c r="A180" s="126" t="str">
        <f t="shared" si="10"/>
        <v>DeclarationD29</v>
      </c>
      <c r="B180" s="126" t="s">
        <v>821</v>
      </c>
      <c r="C180" s="126" t="s">
        <v>18614</v>
      </c>
      <c r="D180" s="126" t="s">
        <v>995</v>
      </c>
      <c r="E180" s="240" t="s">
        <v>996</v>
      </c>
      <c r="F180" s="241" t="s">
        <v>996</v>
      </c>
      <c r="G180" s="126" t="s">
        <v>997</v>
      </c>
      <c r="H180" s="276" t="s">
        <v>998</v>
      </c>
      <c r="I180" s="126" t="s">
        <v>18542</v>
      </c>
    </row>
    <row r="181" spans="1:9" ht="28.5">
      <c r="A181" s="126" t="str">
        <f t="shared" si="10"/>
        <v>DeclarationB114</v>
      </c>
      <c r="B181" s="126" t="s">
        <v>821</v>
      </c>
      <c r="C181" s="126" t="s">
        <v>18646</v>
      </c>
      <c r="D181" s="126" t="s">
        <v>999</v>
      </c>
      <c r="E181" s="240" t="s">
        <v>1000</v>
      </c>
      <c r="F181" s="241" t="s">
        <v>1001</v>
      </c>
      <c r="G181" s="126" t="s">
        <v>1002</v>
      </c>
      <c r="H181" s="276" t="s">
        <v>999</v>
      </c>
      <c r="I181" s="126" t="s">
        <v>18543</v>
      </c>
    </row>
    <row r="182" spans="1:9" ht="28.5">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5">
      <c r="A183" s="126" t="str">
        <f t="shared" si="10"/>
        <v>Smelter Look-upA1</v>
      </c>
      <c r="B183" s="126" t="s">
        <v>1019</v>
      </c>
      <c r="C183" s="126" t="s">
        <v>368</v>
      </c>
      <c r="D183" s="126" t="s">
        <v>1020</v>
      </c>
      <c r="E183" s="240" t="s">
        <v>1021</v>
      </c>
      <c r="F183" s="271" t="s">
        <v>1022</v>
      </c>
      <c r="G183" s="126" t="s">
        <v>1023</v>
      </c>
      <c r="H183" s="276" t="s">
        <v>1024</v>
      </c>
      <c r="I183" s="126" t="s">
        <v>18548</v>
      </c>
    </row>
    <row r="184" spans="1:9" ht="28.5">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8.5">
      <c r="A185" s="126" t="str">
        <f t="shared" si="10"/>
        <v>Smelter Look-upB4</v>
      </c>
      <c r="B185" s="126" t="s">
        <v>1019</v>
      </c>
      <c r="C185" s="126" t="s">
        <v>619</v>
      </c>
      <c r="D185" s="126" t="s">
        <v>1030</v>
      </c>
      <c r="E185" s="274" t="s">
        <v>1031</v>
      </c>
      <c r="F185" s="271" t="s">
        <v>1032</v>
      </c>
      <c r="G185" s="126" t="s">
        <v>1033</v>
      </c>
      <c r="H185" s="276" t="s">
        <v>1034</v>
      </c>
      <c r="I185" s="188" t="s">
        <v>18550</v>
      </c>
    </row>
    <row r="186" spans="1:9" ht="28.5">
      <c r="A186" s="126" t="str">
        <f t="shared" si="10"/>
        <v>Smelter Look-up</v>
      </c>
      <c r="B186" s="126" t="s">
        <v>1019</v>
      </c>
      <c r="D186" s="126" t="s">
        <v>1035</v>
      </c>
      <c r="E186" s="382"/>
      <c r="F186" s="241" t="s">
        <v>1036</v>
      </c>
      <c r="G186" s="126" t="s">
        <v>1037</v>
      </c>
      <c r="H186" s="276" t="s">
        <v>1038</v>
      </c>
      <c r="I186" s="188" t="s">
        <v>18551</v>
      </c>
    </row>
    <row r="187" spans="1:9" ht="28.5">
      <c r="A187" s="126" t="str">
        <f t="shared" si="10"/>
        <v>Smelter Look-upC4</v>
      </c>
      <c r="B187" s="126" t="s">
        <v>1019</v>
      </c>
      <c r="C187" s="126" t="s">
        <v>733</v>
      </c>
      <c r="D187" s="126" t="s">
        <v>1039</v>
      </c>
      <c r="E187" s="261" t="s">
        <v>1040</v>
      </c>
      <c r="F187" s="241" t="s">
        <v>1041</v>
      </c>
      <c r="G187" s="126" t="s">
        <v>1042</v>
      </c>
      <c r="H187" s="276" t="s">
        <v>1043</v>
      </c>
      <c r="I187" s="188" t="s">
        <v>18552</v>
      </c>
    </row>
    <row r="188" spans="1:9" ht="28.5">
      <c r="A188" s="126" t="str">
        <f t="shared" si="10"/>
        <v>Smelter Look-upD4</v>
      </c>
      <c r="B188" s="126" t="s">
        <v>1019</v>
      </c>
      <c r="C188" s="126" t="s">
        <v>1044</v>
      </c>
      <c r="D188" s="126" t="s">
        <v>1045</v>
      </c>
      <c r="E188" s="261"/>
      <c r="F188" s="241" t="s">
        <v>1046</v>
      </c>
      <c r="G188" s="126" t="s">
        <v>1047</v>
      </c>
      <c r="H188" s="276" t="s">
        <v>1048</v>
      </c>
      <c r="I188" s="188" t="s">
        <v>18553</v>
      </c>
    </row>
    <row r="189" spans="1:9" ht="28.5">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8.5">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8.5">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8.5">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8.5">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c r="A196" s="126" t="str">
        <f t="shared" si="10"/>
        <v>Smelter ListC4</v>
      </c>
      <c r="B196" s="126" t="s">
        <v>1078</v>
      </c>
      <c r="C196" s="126" t="s">
        <v>733</v>
      </c>
      <c r="D196" s="126" t="s">
        <v>1030</v>
      </c>
      <c r="E196" s="274" t="s">
        <v>1031</v>
      </c>
      <c r="F196" s="271" t="s">
        <v>1032</v>
      </c>
      <c r="G196" s="126" t="s">
        <v>1033</v>
      </c>
      <c r="H196" s="276" t="s">
        <v>1034</v>
      </c>
      <c r="I196" s="188" t="s">
        <v>18550</v>
      </c>
    </row>
    <row r="197" spans="1:9" ht="27">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75">
      <c r="A198" s="126" t="str">
        <f t="shared" si="10"/>
        <v>Smelter ListE4</v>
      </c>
      <c r="B198" s="126" t="s">
        <v>1078</v>
      </c>
      <c r="C198" s="126" t="s">
        <v>1049</v>
      </c>
      <c r="D198" s="126" t="s">
        <v>1088</v>
      </c>
      <c r="E198" s="240" t="s">
        <v>1089</v>
      </c>
      <c r="F198" s="241" t="s">
        <v>1090</v>
      </c>
      <c r="G198" s="126" t="s">
        <v>1091</v>
      </c>
      <c r="H198" s="276" t="s">
        <v>1092</v>
      </c>
      <c r="I198" s="188" t="s">
        <v>18560</v>
      </c>
    </row>
    <row r="199" spans="1:9">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ht="28.5">
      <c r="A204" s="126" t="str">
        <f t="shared" si="10"/>
        <v>Smelter ListM4</v>
      </c>
      <c r="B204" s="126" t="s">
        <v>1078</v>
      </c>
      <c r="C204" s="126" t="s">
        <v>1106</v>
      </c>
      <c r="D204" s="126" t="s">
        <v>1107</v>
      </c>
      <c r="E204" s="240" t="s">
        <v>1108</v>
      </c>
      <c r="F204" s="241" t="s">
        <v>1109</v>
      </c>
      <c r="G204" s="126" t="s">
        <v>1110</v>
      </c>
      <c r="H204" s="276" t="s">
        <v>1111</v>
      </c>
      <c r="I204" s="188" t="s">
        <v>18563</v>
      </c>
    </row>
    <row r="205" spans="1:9" ht="28.5">
      <c r="A205" s="126" t="str">
        <f t="shared" si="10"/>
        <v>Smelter ListN4</v>
      </c>
      <c r="B205" s="126" t="s">
        <v>1078</v>
      </c>
      <c r="C205" s="126" t="s">
        <v>1112</v>
      </c>
      <c r="D205" s="126" t="s">
        <v>1113</v>
      </c>
      <c r="E205" s="240" t="s">
        <v>1114</v>
      </c>
      <c r="F205" s="241" t="s">
        <v>1115</v>
      </c>
      <c r="G205" s="126" t="s">
        <v>1116</v>
      </c>
      <c r="H205" s="276" t="s">
        <v>1117</v>
      </c>
      <c r="I205" s="126" t="s">
        <v>18564</v>
      </c>
    </row>
    <row r="206" spans="1:9" ht="42.75">
      <c r="A206" s="126" t="str">
        <f t="shared" si="10"/>
        <v>Smelter ListO4</v>
      </c>
      <c r="B206" s="126" t="s">
        <v>1078</v>
      </c>
      <c r="C206" s="126" t="s">
        <v>1118</v>
      </c>
      <c r="D206" s="126" t="s">
        <v>1119</v>
      </c>
      <c r="E206" s="240" t="s">
        <v>1120</v>
      </c>
      <c r="F206" s="241" t="s">
        <v>1121</v>
      </c>
      <c r="G206" s="126" t="s">
        <v>1122</v>
      </c>
      <c r="H206" s="276" t="s">
        <v>1123</v>
      </c>
      <c r="I206" s="126" t="s">
        <v>18565</v>
      </c>
    </row>
    <row r="207" spans="1:9" ht="28.5">
      <c r="A207" s="126" t="str">
        <f t="shared" si="10"/>
        <v>Smelter ListP4</v>
      </c>
      <c r="B207" s="126" t="s">
        <v>1078</v>
      </c>
      <c r="C207" s="126" t="s">
        <v>1124</v>
      </c>
      <c r="D207" s="126" t="s">
        <v>1125</v>
      </c>
      <c r="E207" s="240" t="s">
        <v>1126</v>
      </c>
      <c r="F207" s="241" t="s">
        <v>1127</v>
      </c>
      <c r="G207" s="126" t="s">
        <v>1128</v>
      </c>
      <c r="H207" s="276" t="s">
        <v>1129</v>
      </c>
      <c r="I207" s="126" t="s">
        <v>18566</v>
      </c>
    </row>
    <row r="208" spans="1:9" ht="28.5">
      <c r="A208" s="126" t="str">
        <f t="shared" si="10"/>
        <v>Smelter ListQ4</v>
      </c>
      <c r="B208" s="126" t="s">
        <v>1078</v>
      </c>
      <c r="C208" s="126" t="s">
        <v>1130</v>
      </c>
      <c r="D208" s="126" t="s">
        <v>1003</v>
      </c>
      <c r="E208" s="240" t="s">
        <v>1004</v>
      </c>
      <c r="F208" s="241" t="s">
        <v>1005</v>
      </c>
      <c r="G208" s="126" t="s">
        <v>1006</v>
      </c>
      <c r="H208" s="276" t="s">
        <v>1007</v>
      </c>
      <c r="I208" s="126" t="s">
        <v>18544</v>
      </c>
    </row>
    <row r="209" spans="1:9" ht="28.5">
      <c r="A209" s="126" t="str">
        <f t="shared" si="10"/>
        <v>Smelter ListJ2</v>
      </c>
      <c r="B209" s="126" t="s">
        <v>1078</v>
      </c>
      <c r="C209" s="126" t="s">
        <v>1131</v>
      </c>
      <c r="D209" s="126" t="s">
        <v>1132</v>
      </c>
      <c r="E209" s="240" t="s">
        <v>1133</v>
      </c>
      <c r="F209" s="241" t="s">
        <v>1134</v>
      </c>
      <c r="G209" s="126" t="s">
        <v>1135</v>
      </c>
      <c r="H209" s="276" t="s">
        <v>1136</v>
      </c>
      <c r="I209" s="126" t="s">
        <v>18567</v>
      </c>
    </row>
    <row r="210" spans="1:9" ht="27">
      <c r="A210" s="126" t="str">
        <f t="shared" si="10"/>
        <v>Smelter ListB2</v>
      </c>
      <c r="B210" s="126" t="s">
        <v>1078</v>
      </c>
      <c r="C210" s="126" t="s">
        <v>608</v>
      </c>
      <c r="D210" s="263" t="s">
        <v>1137</v>
      </c>
      <c r="E210" s="240" t="s">
        <v>1138</v>
      </c>
      <c r="F210" s="241" t="s">
        <v>1139</v>
      </c>
      <c r="G210" s="263" t="s">
        <v>1140</v>
      </c>
      <c r="H210" s="276" t="s">
        <v>1141</v>
      </c>
      <c r="I210" s="126" t="s">
        <v>18568</v>
      </c>
    </row>
    <row r="211" spans="1:9" ht="409.5">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ht="28.5">
      <c r="A213" s="126" t="str">
        <f t="shared" si="10"/>
        <v>Smelter ListG4</v>
      </c>
      <c r="B213" s="126" t="s">
        <v>1078</v>
      </c>
      <c r="C213" s="126" t="s">
        <v>1061</v>
      </c>
      <c r="D213" s="126" t="s">
        <v>1056</v>
      </c>
      <c r="E213" s="240" t="s">
        <v>1057</v>
      </c>
      <c r="F213" s="241" t="s">
        <v>1058</v>
      </c>
      <c r="G213" s="126" t="s">
        <v>1150</v>
      </c>
      <c r="H213" s="276" t="s">
        <v>1060</v>
      </c>
      <c r="I213" s="126" t="s">
        <v>18555</v>
      </c>
    </row>
    <row r="214" spans="1:9" ht="28.5">
      <c r="A214" s="126" t="str">
        <f t="shared" si="10"/>
        <v>Smelter ListAH5</v>
      </c>
      <c r="B214" s="126" t="s">
        <v>1078</v>
      </c>
      <c r="C214" s="126" t="s">
        <v>1151</v>
      </c>
      <c r="D214" s="126" t="s">
        <v>25</v>
      </c>
      <c r="E214" s="240" t="s">
        <v>1008</v>
      </c>
      <c r="F214" s="241" t="s">
        <v>1009</v>
      </c>
      <c r="G214" s="126" t="s">
        <v>1010</v>
      </c>
      <c r="H214" s="276" t="s">
        <v>1011</v>
      </c>
      <c r="I214" s="126" t="s">
        <v>18545</v>
      </c>
    </row>
    <row r="215" spans="1:9" ht="28.5">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ht="28.5">
      <c r="A216" s="126" t="str">
        <f t="shared" si="11"/>
        <v>Smelter ListAH7</v>
      </c>
      <c r="B216" s="126" t="s">
        <v>1078</v>
      </c>
      <c r="C216" s="126" t="s">
        <v>1153</v>
      </c>
      <c r="D216" s="126" t="s">
        <v>26</v>
      </c>
      <c r="E216" s="240" t="s">
        <v>1015</v>
      </c>
      <c r="F216" s="241" t="s">
        <v>1016</v>
      </c>
      <c r="G216" s="126" t="s">
        <v>1017</v>
      </c>
      <c r="H216" s="276" t="s">
        <v>1018</v>
      </c>
      <c r="I216" s="126" t="s">
        <v>18547</v>
      </c>
    </row>
    <row r="217" spans="1:9" ht="42.75">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8.5">
      <c r="A228" s="126" t="str">
        <f t="shared" si="11"/>
        <v>CheckerJ4</v>
      </c>
      <c r="B228" s="126" t="s">
        <v>1154</v>
      </c>
      <c r="C228" s="126" t="s">
        <v>1093</v>
      </c>
      <c r="D228" s="126" t="s">
        <v>1202</v>
      </c>
      <c r="E228" s="240" t="s">
        <v>1203</v>
      </c>
      <c r="F228" s="241" t="s">
        <v>1204</v>
      </c>
      <c r="G228" s="126" t="s">
        <v>1205</v>
      </c>
      <c r="H228" s="276" t="s">
        <v>1206</v>
      </c>
      <c r="I228" s="126" t="s">
        <v>18579</v>
      </c>
    </row>
    <row r="229" spans="1:9" ht="28.5">
      <c r="A229" s="126" t="str">
        <f t="shared" si="11"/>
        <v>CheckerJ5</v>
      </c>
      <c r="B229" s="126" t="s">
        <v>1154</v>
      </c>
      <c r="C229" s="126" t="s">
        <v>1207</v>
      </c>
      <c r="D229" s="126" t="s">
        <v>1208</v>
      </c>
      <c r="E229" s="240" t="s">
        <v>1209</v>
      </c>
      <c r="F229" s="241" t="s">
        <v>1210</v>
      </c>
      <c r="G229" s="126" t="s">
        <v>1211</v>
      </c>
      <c r="H229" s="276" t="s">
        <v>1212</v>
      </c>
      <c r="I229" s="126" t="s">
        <v>18580</v>
      </c>
    </row>
    <row r="230" spans="1:9" ht="28.5">
      <c r="A230" s="126" t="str">
        <f t="shared" si="11"/>
        <v>CheckerJ6</v>
      </c>
      <c r="B230" s="126" t="s">
        <v>1154</v>
      </c>
      <c r="C230" s="126" t="s">
        <v>1213</v>
      </c>
      <c r="D230" s="126" t="s">
        <v>1214</v>
      </c>
      <c r="E230" s="240" t="s">
        <v>1215</v>
      </c>
      <c r="F230" s="241" t="s">
        <v>1216</v>
      </c>
      <c r="G230" s="126" t="s">
        <v>1217</v>
      </c>
      <c r="H230" s="276" t="s">
        <v>1218</v>
      </c>
      <c r="I230" s="126" t="s">
        <v>18581</v>
      </c>
    </row>
    <row r="231" spans="1:9" ht="28.5">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8.5">
      <c r="A233" s="126" t="str">
        <f t="shared" si="11"/>
        <v>CheckerJ9</v>
      </c>
      <c r="B233" s="126" t="s">
        <v>1154</v>
      </c>
      <c r="C233" s="126" t="s">
        <v>1225</v>
      </c>
      <c r="D233" s="126" t="s">
        <v>18918</v>
      </c>
      <c r="E233" s="240" t="s">
        <v>19594</v>
      </c>
      <c r="F233" s="241" t="s">
        <v>19660</v>
      </c>
      <c r="G233" s="126" t="s">
        <v>1220</v>
      </c>
      <c r="H233" s="276" t="s">
        <v>1221</v>
      </c>
      <c r="I233" s="126" t="s">
        <v>18582</v>
      </c>
    </row>
    <row r="234" spans="1:9" ht="28.5">
      <c r="A234" s="126" t="str">
        <f t="shared" si="11"/>
        <v>CheckerJ10</v>
      </c>
      <c r="B234" s="126" t="s">
        <v>1154</v>
      </c>
      <c r="C234" s="126" t="s">
        <v>1228</v>
      </c>
      <c r="D234" s="126" t="s">
        <v>19034</v>
      </c>
      <c r="E234" s="240" t="s">
        <v>19595</v>
      </c>
      <c r="F234" s="241" t="s">
        <v>19661</v>
      </c>
      <c r="G234" s="126" t="s">
        <v>1223</v>
      </c>
      <c r="H234" s="276" t="s">
        <v>1224</v>
      </c>
      <c r="I234" s="126" t="s">
        <v>18583</v>
      </c>
    </row>
    <row r="235" spans="1:9" ht="28.5">
      <c r="A235" s="126" t="str">
        <f t="shared" si="11"/>
        <v>CheckerJ11</v>
      </c>
      <c r="B235" s="126" t="s">
        <v>1154</v>
      </c>
      <c r="C235" s="126" t="s">
        <v>1231</v>
      </c>
      <c r="D235" s="126" t="s">
        <v>18919</v>
      </c>
      <c r="E235" s="240" t="s">
        <v>19596</v>
      </c>
      <c r="F235" s="241" t="s">
        <v>19662</v>
      </c>
      <c r="G235" s="126" t="s">
        <v>1226</v>
      </c>
      <c r="H235" s="276" t="s">
        <v>1227</v>
      </c>
      <c r="I235" s="126" t="s">
        <v>18584</v>
      </c>
    </row>
    <row r="236" spans="1:9" ht="42.75">
      <c r="A236" s="126" t="str">
        <f t="shared" si="11"/>
        <v>CheckerJ12</v>
      </c>
      <c r="B236" s="126" t="s">
        <v>1154</v>
      </c>
      <c r="C236" s="126" t="s">
        <v>1234</v>
      </c>
      <c r="D236" s="126" t="s">
        <v>18920</v>
      </c>
      <c r="E236" s="240" t="s">
        <v>19597</v>
      </c>
      <c r="F236" s="241" t="s">
        <v>19663</v>
      </c>
      <c r="G236" s="251" t="s">
        <v>1229</v>
      </c>
      <c r="H236" s="276" t="s">
        <v>1230</v>
      </c>
      <c r="I236" s="126" t="s">
        <v>18585</v>
      </c>
    </row>
    <row r="237" spans="1:9" ht="42.75">
      <c r="A237" s="126" t="str">
        <f t="shared" si="11"/>
        <v>CheckerJ13</v>
      </c>
      <c r="B237" s="126" t="s">
        <v>1154</v>
      </c>
      <c r="C237" s="126" t="s">
        <v>1235</v>
      </c>
      <c r="D237" s="126" t="s">
        <v>18921</v>
      </c>
      <c r="E237" s="240" t="s">
        <v>19599</v>
      </c>
      <c r="F237" s="241" t="s">
        <v>19664</v>
      </c>
      <c r="G237" s="251" t="s">
        <v>1232</v>
      </c>
      <c r="H237" s="276" t="s">
        <v>1233</v>
      </c>
      <c r="I237" s="126" t="s">
        <v>18586</v>
      </c>
    </row>
    <row r="238" spans="1:9" ht="28.5">
      <c r="A238" s="126" t="str">
        <f t="shared" si="11"/>
        <v>CheckerJ15</v>
      </c>
      <c r="B238" s="126" t="s">
        <v>1154</v>
      </c>
      <c r="C238" s="126" t="s">
        <v>1238</v>
      </c>
      <c r="D238" s="126" t="s">
        <v>18922</v>
      </c>
      <c r="E238" s="240" t="s">
        <v>19598</v>
      </c>
      <c r="F238" s="241" t="s">
        <v>19665</v>
      </c>
      <c r="G238" s="126" t="s">
        <v>1236</v>
      </c>
      <c r="H238" s="276" t="s">
        <v>1237</v>
      </c>
      <c r="I238" s="126" t="s">
        <v>18587</v>
      </c>
    </row>
    <row r="239" spans="1:9" ht="42.75">
      <c r="A239" s="126" t="str">
        <f t="shared" si="11"/>
        <v>CheckerJ17</v>
      </c>
      <c r="B239" s="126" t="s">
        <v>1154</v>
      </c>
      <c r="C239" s="126" t="s">
        <v>1239</v>
      </c>
      <c r="D239" s="246" t="s">
        <v>18923</v>
      </c>
      <c r="E239" s="247" t="s">
        <v>19600</v>
      </c>
      <c r="F239" s="253" t="s">
        <v>19916</v>
      </c>
      <c r="G239" s="251" t="s">
        <v>19683</v>
      </c>
      <c r="H239" s="276" t="s">
        <v>19737</v>
      </c>
      <c r="I239" s="126" t="s">
        <v>19791</v>
      </c>
    </row>
    <row r="240" spans="1:9" ht="42.75">
      <c r="A240" s="126" t="str">
        <f t="shared" si="11"/>
        <v>CheckerJ18</v>
      </c>
      <c r="B240" s="126" t="s">
        <v>1154</v>
      </c>
      <c r="C240" s="126" t="s">
        <v>1240</v>
      </c>
      <c r="D240" s="246" t="s">
        <v>18927</v>
      </c>
      <c r="E240" s="247" t="s">
        <v>19601</v>
      </c>
      <c r="F240" s="253" t="s">
        <v>19917</v>
      </c>
      <c r="G240" s="252" t="s">
        <v>19684</v>
      </c>
      <c r="H240" s="276" t="s">
        <v>19738</v>
      </c>
      <c r="I240" s="126" t="s">
        <v>19792</v>
      </c>
    </row>
    <row r="241" spans="1:9" ht="42.75">
      <c r="A241" s="126" t="str">
        <f t="shared" si="11"/>
        <v>CheckerJ19</v>
      </c>
      <c r="B241" s="126" t="s">
        <v>1154</v>
      </c>
      <c r="C241" s="126" t="s">
        <v>18926</v>
      </c>
      <c r="D241" s="246" t="s">
        <v>18928</v>
      </c>
      <c r="E241" s="247" t="s">
        <v>19602</v>
      </c>
      <c r="F241" s="253" t="s">
        <v>19918</v>
      </c>
      <c r="G241" s="96" t="s">
        <v>19685</v>
      </c>
      <c r="H241" s="276" t="s">
        <v>19739</v>
      </c>
      <c r="I241" s="126" t="s">
        <v>19793</v>
      </c>
    </row>
    <row r="242" spans="1:9" ht="42.75">
      <c r="A242" s="126" t="str">
        <f t="shared" si="11"/>
        <v>CheckerJ20</v>
      </c>
      <c r="B242" s="126" t="s">
        <v>1154</v>
      </c>
      <c r="C242" s="126" t="s">
        <v>1241</v>
      </c>
      <c r="D242" s="246" t="s">
        <v>18929</v>
      </c>
      <c r="E242" s="247" t="s">
        <v>19603</v>
      </c>
      <c r="F242" s="253" t="s">
        <v>19919</v>
      </c>
      <c r="G242" s="96" t="s">
        <v>19686</v>
      </c>
      <c r="H242" s="276" t="s">
        <v>19740</v>
      </c>
      <c r="I242" s="126" t="s">
        <v>19794</v>
      </c>
    </row>
    <row r="243" spans="1:9" ht="42.75">
      <c r="A243" s="126" t="str">
        <f t="shared" si="11"/>
        <v>CheckerJ21</v>
      </c>
      <c r="B243" s="126" t="s">
        <v>1154</v>
      </c>
      <c r="C243" s="126" t="s">
        <v>1242</v>
      </c>
      <c r="D243" s="246" t="s">
        <v>18930</v>
      </c>
      <c r="E243" s="247" t="s">
        <v>19604</v>
      </c>
      <c r="F243" s="253" t="s">
        <v>19920</v>
      </c>
      <c r="G243" s="96" t="s">
        <v>19687</v>
      </c>
      <c r="H243" s="276" t="s">
        <v>19741</v>
      </c>
      <c r="I243" s="126" t="s">
        <v>19795</v>
      </c>
    </row>
    <row r="244" spans="1:9" ht="42.75">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7">
      <c r="A249" s="126" t="str">
        <f t="shared" si="11"/>
        <v>CheckerJ28</v>
      </c>
      <c r="B249" s="126" t="s">
        <v>1154</v>
      </c>
      <c r="C249" s="126" t="s">
        <v>1246</v>
      </c>
      <c r="D249" s="246" t="s">
        <v>18932</v>
      </c>
      <c r="E249" s="247" t="s">
        <v>19606</v>
      </c>
      <c r="F249" s="253" t="s">
        <v>19922</v>
      </c>
      <c r="G249" s="258" t="s">
        <v>19689</v>
      </c>
      <c r="H249" s="276" t="s">
        <v>19743</v>
      </c>
      <c r="I249" s="126" t="s">
        <v>19797</v>
      </c>
    </row>
    <row r="250" spans="1:9" ht="57">
      <c r="A250" s="126" t="str">
        <f t="shared" si="11"/>
        <v>CheckerJ29</v>
      </c>
      <c r="B250" s="126" t="s">
        <v>1154</v>
      </c>
      <c r="C250" s="126" t="s">
        <v>1247</v>
      </c>
      <c r="D250" s="246" t="s">
        <v>18933</v>
      </c>
      <c r="E250" s="247" t="s">
        <v>19607</v>
      </c>
      <c r="F250" s="253" t="s">
        <v>19923</v>
      </c>
      <c r="G250" s="258" t="s">
        <v>19690</v>
      </c>
      <c r="H250" s="276" t="s">
        <v>19744</v>
      </c>
      <c r="I250" s="126" t="s">
        <v>19798</v>
      </c>
    </row>
    <row r="251" spans="1:9" ht="57">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7">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7">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7">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71.25">
      <c r="A259" s="126" t="str">
        <f t="shared" si="11"/>
        <v>CheckerJ39</v>
      </c>
      <c r="B259" s="126" t="s">
        <v>1154</v>
      </c>
      <c r="C259" s="126" t="s">
        <v>18946</v>
      </c>
      <c r="D259" s="246" t="s">
        <v>19035</v>
      </c>
      <c r="E259" s="247" t="s">
        <v>19612</v>
      </c>
      <c r="F259" s="253" t="s">
        <v>19928</v>
      </c>
      <c r="G259" s="252" t="s">
        <v>19695</v>
      </c>
      <c r="H259" s="276" t="s">
        <v>19749</v>
      </c>
      <c r="I259" s="126" t="s">
        <v>19803</v>
      </c>
    </row>
    <row r="260" spans="1:9" ht="71.25">
      <c r="A260" s="126" t="str">
        <f t="shared" si="11"/>
        <v>CheckerJ40</v>
      </c>
      <c r="B260" s="126" t="s">
        <v>1154</v>
      </c>
      <c r="C260" s="126" t="s">
        <v>18947</v>
      </c>
      <c r="D260" s="246" t="s">
        <v>19036</v>
      </c>
      <c r="E260" s="247" t="s">
        <v>19613</v>
      </c>
      <c r="F260" s="253" t="s">
        <v>19929</v>
      </c>
      <c r="G260" s="251" t="s">
        <v>19696</v>
      </c>
      <c r="H260" s="276" t="s">
        <v>19750</v>
      </c>
      <c r="I260" s="126" t="s">
        <v>19804</v>
      </c>
    </row>
    <row r="261" spans="1:9" ht="71.25">
      <c r="A261" s="126" t="str">
        <f t="shared" si="11"/>
        <v>CheckerJ41</v>
      </c>
      <c r="B261" s="126" t="s">
        <v>1154</v>
      </c>
      <c r="C261" s="126" t="s">
        <v>18949</v>
      </c>
      <c r="D261" s="246" t="s">
        <v>19037</v>
      </c>
      <c r="E261" s="247" t="s">
        <v>19614</v>
      </c>
      <c r="F261" s="253" t="s">
        <v>19930</v>
      </c>
      <c r="G261" s="251" t="s">
        <v>19697</v>
      </c>
      <c r="H261" s="276" t="s">
        <v>19751</v>
      </c>
      <c r="I261" s="126" t="s">
        <v>19805</v>
      </c>
    </row>
    <row r="262" spans="1:9" ht="71.25">
      <c r="A262" s="126" t="str">
        <f t="shared" si="11"/>
        <v>CheckerJ42</v>
      </c>
      <c r="B262" s="126" t="s">
        <v>1154</v>
      </c>
      <c r="C262" s="126" t="s">
        <v>18950</v>
      </c>
      <c r="D262" s="246" t="s">
        <v>19038</v>
      </c>
      <c r="E262" s="247" t="s">
        <v>19615</v>
      </c>
      <c r="F262" s="253" t="s">
        <v>19931</v>
      </c>
      <c r="G262" s="251" t="s">
        <v>19698</v>
      </c>
      <c r="H262" s="276" t="s">
        <v>19752</v>
      </c>
      <c r="I262" s="126" t="s">
        <v>19806</v>
      </c>
    </row>
    <row r="263" spans="1:9" ht="71.25">
      <c r="A263" s="126" t="str">
        <f t="shared" si="11"/>
        <v>CheckerJ43</v>
      </c>
      <c r="B263" s="126" t="s">
        <v>1154</v>
      </c>
      <c r="C263" s="126" t="s">
        <v>18951</v>
      </c>
      <c r="D263" s="246" t="s">
        <v>19039</v>
      </c>
      <c r="E263" s="247" t="s">
        <v>19616</v>
      </c>
      <c r="F263" s="253" t="s">
        <v>19932</v>
      </c>
      <c r="G263" s="251" t="s">
        <v>19699</v>
      </c>
      <c r="H263" s="276" t="s">
        <v>19753</v>
      </c>
      <c r="I263" s="126" t="s">
        <v>19807</v>
      </c>
    </row>
    <row r="264" spans="1:9" ht="71.25">
      <c r="A264" s="126" t="str">
        <f t="shared" si="11"/>
        <v>CheckerJ44</v>
      </c>
      <c r="B264" s="126" t="s">
        <v>1154</v>
      </c>
      <c r="C264" s="126" t="s">
        <v>18952</v>
      </c>
      <c r="D264" s="246" t="s">
        <v>19040</v>
      </c>
      <c r="E264" s="247" t="s">
        <v>19617</v>
      </c>
      <c r="F264" s="253" t="s">
        <v>19933</v>
      </c>
      <c r="G264" s="251" t="s">
        <v>19700</v>
      </c>
      <c r="H264" s="276" t="s">
        <v>19754</v>
      </c>
      <c r="I264" s="126" t="s">
        <v>19808</v>
      </c>
    </row>
    <row r="265" spans="1:9" ht="15">
      <c r="A265" s="126" t="str">
        <f t="shared" si="11"/>
        <v>CheckerJ45</v>
      </c>
      <c r="B265" s="126" t="s">
        <v>1154</v>
      </c>
      <c r="C265" s="126" t="s">
        <v>18953</v>
      </c>
      <c r="D265" s="246"/>
      <c r="E265" s="247"/>
      <c r="F265" s="253"/>
      <c r="G265" s="251"/>
      <c r="H265" s="276"/>
      <c r="I265" s="126"/>
    </row>
    <row r="266" spans="1:9" ht="15">
      <c r="A266" s="126" t="str">
        <f t="shared" si="11"/>
        <v>CheckerJ46</v>
      </c>
      <c r="B266" s="126" t="s">
        <v>1154</v>
      </c>
      <c r="C266" s="126" t="s">
        <v>18954</v>
      </c>
      <c r="D266" s="246"/>
      <c r="E266" s="247"/>
      <c r="F266" s="253"/>
      <c r="G266" s="251"/>
      <c r="H266" s="276"/>
      <c r="I266" s="126"/>
    </row>
    <row r="267" spans="1:9" ht="15">
      <c r="A267" s="126" t="str">
        <f t="shared" si="11"/>
        <v>CheckerJ47</v>
      </c>
      <c r="B267" s="126" t="s">
        <v>1154</v>
      </c>
      <c r="C267" s="126" t="s">
        <v>18955</v>
      </c>
      <c r="D267" s="246"/>
      <c r="E267" s="247"/>
      <c r="F267" s="253"/>
      <c r="G267" s="251"/>
      <c r="H267" s="276"/>
      <c r="I267" s="126"/>
    </row>
    <row r="268" spans="1:9" ht="15">
      <c r="A268" s="126" t="str">
        <f t="shared" si="11"/>
        <v>CheckerJ48</v>
      </c>
      <c r="B268" s="126" t="s">
        <v>1154</v>
      </c>
      <c r="C268" s="126" t="s">
        <v>18956</v>
      </c>
      <c r="D268" s="246"/>
      <c r="E268" s="247"/>
      <c r="F268" s="253"/>
      <c r="G268" s="251"/>
      <c r="H268" s="276"/>
      <c r="I268" s="126"/>
    </row>
    <row r="269" spans="1:9" ht="71.25">
      <c r="A269" s="126" t="str">
        <f t="shared" si="11"/>
        <v>CheckerJ50</v>
      </c>
      <c r="B269" s="126" t="s">
        <v>1154</v>
      </c>
      <c r="C269" s="126" t="s">
        <v>18957</v>
      </c>
      <c r="D269" s="246" t="s">
        <v>19041</v>
      </c>
      <c r="E269" s="247" t="s">
        <v>19618</v>
      </c>
      <c r="F269" s="253" t="s">
        <v>19934</v>
      </c>
      <c r="G269" s="251" t="s">
        <v>19701</v>
      </c>
      <c r="H269" s="276" t="s">
        <v>19755</v>
      </c>
      <c r="I269" s="126" t="s">
        <v>19809</v>
      </c>
    </row>
    <row r="270" spans="1:9" ht="71.25">
      <c r="A270" s="126" t="str">
        <f t="shared" si="11"/>
        <v>CheckerJ51</v>
      </c>
      <c r="B270" s="126" t="s">
        <v>1154</v>
      </c>
      <c r="C270" s="126" t="s">
        <v>18958</v>
      </c>
      <c r="D270" s="246" t="s">
        <v>19042</v>
      </c>
      <c r="E270" s="247" t="s">
        <v>19619</v>
      </c>
      <c r="F270" s="253" t="s">
        <v>19935</v>
      </c>
      <c r="G270" s="251" t="s">
        <v>19702</v>
      </c>
      <c r="H270" s="276" t="s">
        <v>19756</v>
      </c>
      <c r="I270" s="126" t="s">
        <v>19810</v>
      </c>
    </row>
    <row r="271" spans="1:9" ht="71.25">
      <c r="A271" s="126" t="str">
        <f t="shared" si="11"/>
        <v>CheckerJ52</v>
      </c>
      <c r="B271" s="126" t="s">
        <v>1154</v>
      </c>
      <c r="C271" s="126" t="s">
        <v>18959</v>
      </c>
      <c r="D271" s="246" t="s">
        <v>19043</v>
      </c>
      <c r="E271" s="247" t="s">
        <v>19620</v>
      </c>
      <c r="F271" s="253" t="s">
        <v>19936</v>
      </c>
      <c r="G271" s="251" t="s">
        <v>19703</v>
      </c>
      <c r="H271" s="276" t="s">
        <v>19757</v>
      </c>
      <c r="I271" s="126" t="s">
        <v>19811</v>
      </c>
    </row>
    <row r="272" spans="1:9" ht="71.25">
      <c r="A272" s="126" t="str">
        <f t="shared" si="11"/>
        <v>CheckerJ53</v>
      </c>
      <c r="B272" s="126" t="s">
        <v>1154</v>
      </c>
      <c r="C272" s="126" t="s">
        <v>18960</v>
      </c>
      <c r="D272" s="246" t="s">
        <v>19044</v>
      </c>
      <c r="E272" s="247" t="s">
        <v>19621</v>
      </c>
      <c r="F272" s="253" t="s">
        <v>19937</v>
      </c>
      <c r="G272" s="251" t="s">
        <v>19704</v>
      </c>
      <c r="H272" s="276" t="s">
        <v>19758</v>
      </c>
      <c r="I272" s="126" t="s">
        <v>19812</v>
      </c>
    </row>
    <row r="273" spans="1:9" ht="71.25">
      <c r="A273" s="126" t="str">
        <f t="shared" si="11"/>
        <v>CheckerJ54</v>
      </c>
      <c r="B273" s="126" t="s">
        <v>1154</v>
      </c>
      <c r="C273" s="126" t="s">
        <v>18961</v>
      </c>
      <c r="D273" s="246" t="s">
        <v>19045</v>
      </c>
      <c r="E273" s="247" t="s">
        <v>19622</v>
      </c>
      <c r="F273" s="253" t="s">
        <v>19938</v>
      </c>
      <c r="G273" s="251" t="s">
        <v>19705</v>
      </c>
      <c r="H273" s="276" t="s">
        <v>19759</v>
      </c>
      <c r="I273" s="126" t="s">
        <v>19813</v>
      </c>
    </row>
    <row r="274" spans="1:9" ht="71.25">
      <c r="A274" s="126" t="str">
        <f t="shared" si="11"/>
        <v>CheckerJ55</v>
      </c>
      <c r="B274" s="126" t="s">
        <v>1154</v>
      </c>
      <c r="C274" s="126" t="s">
        <v>18962</v>
      </c>
      <c r="D274" s="246" t="s">
        <v>19046</v>
      </c>
      <c r="E274" s="247" t="s">
        <v>19623</v>
      </c>
      <c r="F274" s="253" t="s">
        <v>19939</v>
      </c>
      <c r="G274" s="251" t="s">
        <v>19706</v>
      </c>
      <c r="H274" s="276" t="s">
        <v>19760</v>
      </c>
      <c r="I274" s="126" t="s">
        <v>19814</v>
      </c>
    </row>
    <row r="275" spans="1:9" ht="15">
      <c r="A275" s="126" t="str">
        <f t="shared" si="11"/>
        <v>CheckerJ56</v>
      </c>
      <c r="B275" s="126" t="s">
        <v>1154</v>
      </c>
      <c r="C275" s="126" t="s">
        <v>18963</v>
      </c>
      <c r="D275" s="246"/>
      <c r="E275" s="247"/>
      <c r="F275" s="253"/>
      <c r="G275" s="251"/>
      <c r="H275" s="276"/>
      <c r="I275" s="126"/>
    </row>
    <row r="276" spans="1:9" ht="15">
      <c r="A276" s="126" t="str">
        <f t="shared" si="11"/>
        <v>CheckerJ57</v>
      </c>
      <c r="B276" s="126" t="s">
        <v>1154</v>
      </c>
      <c r="C276" s="126" t="s">
        <v>18964</v>
      </c>
      <c r="D276" s="246"/>
      <c r="E276" s="247"/>
      <c r="F276" s="253"/>
      <c r="G276" s="251"/>
      <c r="H276" s="276"/>
      <c r="I276" s="126"/>
    </row>
    <row r="277" spans="1:9" ht="15">
      <c r="A277" s="126" t="str">
        <f t="shared" si="11"/>
        <v>CheckerJ58</v>
      </c>
      <c r="B277" s="126" t="s">
        <v>1154</v>
      </c>
      <c r="C277" s="126" t="s">
        <v>18965</v>
      </c>
      <c r="D277" s="246"/>
      <c r="E277" s="247"/>
      <c r="F277" s="253"/>
      <c r="G277" s="251"/>
      <c r="H277" s="276"/>
      <c r="I277" s="126"/>
    </row>
    <row r="278" spans="1:9" ht="15">
      <c r="A278" s="126" t="str">
        <f t="shared" si="11"/>
        <v>CheckerJ59</v>
      </c>
      <c r="B278" s="126" t="s">
        <v>1154</v>
      </c>
      <c r="C278" s="126" t="s">
        <v>18966</v>
      </c>
      <c r="D278" s="246"/>
      <c r="E278" s="247"/>
      <c r="F278" s="253"/>
      <c r="G278" s="251"/>
      <c r="H278" s="276"/>
      <c r="I278" s="126"/>
    </row>
    <row r="279" spans="1:9" ht="42.75">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2.75">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2.75">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2.75">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2.75">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2.75">
      <c r="A284" s="126" t="str">
        <f t="shared" si="12"/>
        <v>CheckerJ66</v>
      </c>
      <c r="B284" s="126" t="s">
        <v>1154</v>
      </c>
      <c r="C284" s="126" t="s">
        <v>18972</v>
      </c>
      <c r="D284" s="126" t="s">
        <v>19052</v>
      </c>
      <c r="E284" s="240" t="s">
        <v>19629</v>
      </c>
      <c r="F284" s="241" t="s">
        <v>19671</v>
      </c>
      <c r="G284" s="251" t="s">
        <v>19712</v>
      </c>
      <c r="H284" s="276" t="s">
        <v>19766</v>
      </c>
      <c r="I284" s="126" t="s">
        <v>19820</v>
      </c>
    </row>
    <row r="285" spans="1:9" ht="15">
      <c r="A285" s="126" t="str">
        <f t="shared" si="12"/>
        <v>CheckerJ67</v>
      </c>
      <c r="B285" s="126" t="s">
        <v>1154</v>
      </c>
      <c r="C285" s="126" t="s">
        <v>18973</v>
      </c>
      <c r="G285" s="311"/>
      <c r="H285" s="276"/>
      <c r="I285" s="126"/>
    </row>
    <row r="286" spans="1:9" ht="15">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7">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4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6"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8.95"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1.95"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1.95" customHeight="1">
      <c r="A295" s="126" t="str">
        <f t="shared" si="12"/>
        <v>CheckerJ78</v>
      </c>
      <c r="B295" s="126" t="s">
        <v>1154</v>
      </c>
      <c r="C295" s="126" t="s">
        <v>18981</v>
      </c>
      <c r="G295"/>
      <c r="H295" s="276"/>
    </row>
    <row r="296" spans="1:9" ht="51.95" customHeight="1">
      <c r="A296" s="126" t="str">
        <f t="shared" si="12"/>
        <v>CheckerJ79</v>
      </c>
      <c r="B296" s="126" t="s">
        <v>1154</v>
      </c>
      <c r="C296" s="126" t="s">
        <v>18982</v>
      </c>
      <c r="G296"/>
      <c r="H296" s="276"/>
    </row>
    <row r="297" spans="1:9" ht="51.95"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57">
      <c r="A299" s="126" t="str">
        <f t="shared" si="12"/>
        <v>CheckerJ83</v>
      </c>
      <c r="B299" s="126" t="s">
        <v>1154</v>
      </c>
      <c r="C299" s="126" t="s">
        <v>18985</v>
      </c>
      <c r="D299" s="246" t="s">
        <v>19059</v>
      </c>
      <c r="E299" s="247" t="s">
        <v>19636</v>
      </c>
      <c r="F299" s="253" t="s">
        <v>19940</v>
      </c>
      <c r="G299" s="258" t="s">
        <v>19719</v>
      </c>
      <c r="H299" s="276" t="s">
        <v>19773</v>
      </c>
      <c r="I299" s="126" t="s">
        <v>19827</v>
      </c>
    </row>
    <row r="300" spans="1:9" ht="57">
      <c r="A300" s="126" t="str">
        <f t="shared" si="12"/>
        <v>CheckerJ84</v>
      </c>
      <c r="B300" s="126" t="s">
        <v>1154</v>
      </c>
      <c r="C300" s="126" t="s">
        <v>18986</v>
      </c>
      <c r="D300" s="246" t="s">
        <v>19060</v>
      </c>
      <c r="E300" s="247" t="s">
        <v>19637</v>
      </c>
      <c r="F300" s="253" t="s">
        <v>19941</v>
      </c>
      <c r="G300" s="258" t="s">
        <v>19720</v>
      </c>
      <c r="H300" s="276" t="s">
        <v>19774</v>
      </c>
      <c r="I300" s="126" t="s">
        <v>19828</v>
      </c>
    </row>
    <row r="301" spans="1:9" ht="57">
      <c r="A301" s="126" t="str">
        <f t="shared" si="12"/>
        <v>CheckerJ85</v>
      </c>
      <c r="B301" s="126" t="s">
        <v>1154</v>
      </c>
      <c r="C301" s="126" t="s">
        <v>18987</v>
      </c>
      <c r="D301" s="246" t="s">
        <v>19061</v>
      </c>
      <c r="E301" s="247" t="s">
        <v>19638</v>
      </c>
      <c r="F301" s="253" t="s">
        <v>19942</v>
      </c>
      <c r="G301" s="258" t="s">
        <v>19721</v>
      </c>
      <c r="H301" s="276" t="s">
        <v>19775</v>
      </c>
      <c r="I301" s="126" t="s">
        <v>19829</v>
      </c>
    </row>
    <row r="302" spans="1:9" ht="57">
      <c r="A302" s="126" t="str">
        <f t="shared" si="12"/>
        <v>CheckerJ86</v>
      </c>
      <c r="B302" s="126" t="s">
        <v>1154</v>
      </c>
      <c r="C302" s="126" t="s">
        <v>18988</v>
      </c>
      <c r="D302" s="246" t="s">
        <v>19062</v>
      </c>
      <c r="E302" s="247" t="s">
        <v>19639</v>
      </c>
      <c r="F302" s="253" t="s">
        <v>19943</v>
      </c>
      <c r="G302" s="258" t="s">
        <v>19722</v>
      </c>
      <c r="H302" s="276" t="s">
        <v>19776</v>
      </c>
      <c r="I302" s="126" t="s">
        <v>19830</v>
      </c>
    </row>
    <row r="303" spans="1:9" ht="57">
      <c r="A303" s="126" t="str">
        <f t="shared" si="12"/>
        <v>CheckerJ87</v>
      </c>
      <c r="B303" s="126" t="s">
        <v>1154</v>
      </c>
      <c r="C303" s="126" t="s">
        <v>18989</v>
      </c>
      <c r="D303" s="246" t="s">
        <v>19063</v>
      </c>
      <c r="E303" s="247" t="s">
        <v>19640</v>
      </c>
      <c r="F303" s="253" t="s">
        <v>19944</v>
      </c>
      <c r="G303" s="258" t="s">
        <v>19723</v>
      </c>
      <c r="H303" s="276" t="s">
        <v>19777</v>
      </c>
      <c r="I303" s="126" t="s">
        <v>19831</v>
      </c>
    </row>
    <row r="304" spans="1:9" ht="57">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6"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4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7">
      <c r="A311" s="126" t="str">
        <f t="shared" si="12"/>
        <v>CheckerJ96</v>
      </c>
      <c r="B311" s="126" t="s">
        <v>1154</v>
      </c>
      <c r="C311" s="126" t="s">
        <v>18999</v>
      </c>
      <c r="D311" s="126" t="s">
        <v>19001</v>
      </c>
      <c r="E311" s="244" t="s">
        <v>19644</v>
      </c>
      <c r="F311" s="266" t="s">
        <v>1248</v>
      </c>
      <c r="G311" s="248" t="s">
        <v>1249</v>
      </c>
      <c r="H311" s="276" t="s">
        <v>1250</v>
      </c>
      <c r="I311" s="126" t="s">
        <v>18588</v>
      </c>
    </row>
    <row r="312" spans="1:9" ht="85.5">
      <c r="A312" s="126" t="str">
        <f t="shared" si="12"/>
        <v>CheckerJ98</v>
      </c>
      <c r="B312" s="126" t="s">
        <v>1154</v>
      </c>
      <c r="C312" s="126" t="s">
        <v>19003</v>
      </c>
      <c r="D312" s="246" t="s">
        <v>19002</v>
      </c>
      <c r="E312" s="247" t="s">
        <v>19645</v>
      </c>
      <c r="F312" s="253" t="s">
        <v>19946</v>
      </c>
      <c r="G312" s="251" t="s">
        <v>19727</v>
      </c>
      <c r="H312" s="276" t="s">
        <v>19781</v>
      </c>
      <c r="I312" s="126" t="s">
        <v>19835</v>
      </c>
    </row>
    <row r="313" spans="1:9" ht="85.5">
      <c r="A313" s="126" t="str">
        <f t="shared" si="12"/>
        <v>CheckerJ99</v>
      </c>
      <c r="B313" s="126" t="s">
        <v>1154</v>
      </c>
      <c r="C313" s="126" t="s">
        <v>19005</v>
      </c>
      <c r="D313" s="246" t="s">
        <v>19004</v>
      </c>
      <c r="E313" s="247" t="s">
        <v>19646</v>
      </c>
      <c r="F313" s="253" t="s">
        <v>19947</v>
      </c>
      <c r="G313" s="251" t="s">
        <v>19728</v>
      </c>
      <c r="H313" s="276" t="s">
        <v>19782</v>
      </c>
      <c r="I313" s="126" t="s">
        <v>19836</v>
      </c>
    </row>
    <row r="314" spans="1:9" ht="85.5">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85.5">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85.5">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85.5">
      <c r="A317" s="126" t="str">
        <f t="shared" si="12"/>
        <v>CheckerJ103</v>
      </c>
      <c r="B317" s="126" t="s">
        <v>1154</v>
      </c>
      <c r="C317" s="126" t="s">
        <v>19012</v>
      </c>
      <c r="D317" s="246" t="s">
        <v>19013</v>
      </c>
      <c r="E317" s="247" t="s">
        <v>19650</v>
      </c>
      <c r="F317" s="253" t="s">
        <v>19951</v>
      </c>
      <c r="G317" s="251" t="s">
        <v>19732</v>
      </c>
      <c r="H317" s="276" t="s">
        <v>19786</v>
      </c>
      <c r="I317" s="126" t="s">
        <v>19840</v>
      </c>
    </row>
    <row r="318" spans="1:9" ht="15">
      <c r="A318" s="126" t="str">
        <f t="shared" si="12"/>
        <v>CheckerJ104</v>
      </c>
      <c r="B318" s="126" t="s">
        <v>1154</v>
      </c>
      <c r="C318" s="126" t="s">
        <v>19014</v>
      </c>
      <c r="D318" s="246"/>
      <c r="E318" s="247"/>
      <c r="F318" s="253"/>
      <c r="G318" s="310"/>
      <c r="H318" s="276"/>
      <c r="I318" s="126"/>
    </row>
    <row r="319" spans="1:9" ht="15">
      <c r="A319" s="126" t="str">
        <f t="shared" si="12"/>
        <v>CheckerJ105</v>
      </c>
      <c r="B319" s="126" t="s">
        <v>1154</v>
      </c>
      <c r="C319" s="126" t="s">
        <v>19015</v>
      </c>
      <c r="D319" s="246"/>
      <c r="E319" s="247"/>
      <c r="F319" s="253"/>
      <c r="G319" s="310"/>
      <c r="H319" s="276"/>
      <c r="I319" s="126"/>
    </row>
    <row r="320" spans="1:9" ht="15">
      <c r="A320" s="126" t="str">
        <f t="shared" si="12"/>
        <v>CheckerJ106</v>
      </c>
      <c r="B320" s="126" t="s">
        <v>1154</v>
      </c>
      <c r="C320" s="126" t="s">
        <v>19016</v>
      </c>
      <c r="D320" s="246"/>
      <c r="E320" s="247"/>
      <c r="F320" s="253"/>
      <c r="G320" s="310"/>
      <c r="H320" s="276"/>
      <c r="I320" s="126"/>
    </row>
    <row r="321" spans="1:9" ht="15">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2.75">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450000000000003"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2.75">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71.25">
      <c r="A326" s="126" t="str">
        <f t="shared" si="12"/>
        <v>CheckerJ112</v>
      </c>
      <c r="B326" s="126" t="s">
        <v>1154</v>
      </c>
      <c r="C326" s="126" t="s">
        <v>19024</v>
      </c>
      <c r="D326" s="126" t="s">
        <v>19025</v>
      </c>
      <c r="E326" s="267" t="s">
        <v>19655</v>
      </c>
      <c r="F326" s="241" t="s">
        <v>1251</v>
      </c>
      <c r="G326" s="126" t="s">
        <v>1252</v>
      </c>
      <c r="H326" s="276" t="s">
        <v>1253</v>
      </c>
      <c r="I326" s="126" t="s">
        <v>18589</v>
      </c>
    </row>
    <row r="327" spans="1:9" ht="42.75">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2.75">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2.75">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2.75">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2.75">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2.75">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42.75">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0.95" customHeight="1">
      <c r="A336" s="126" t="str">
        <f t="shared" si="12"/>
        <v>Checker</v>
      </c>
      <c r="B336" s="126" t="s">
        <v>1154</v>
      </c>
      <c r="D336" s="126" t="s">
        <v>1259</v>
      </c>
      <c r="E336" s="244" t="s">
        <v>1260</v>
      </c>
      <c r="F336" s="241" t="s">
        <v>1261</v>
      </c>
      <c r="G336" s="248" t="s">
        <v>1262</v>
      </c>
      <c r="H336" s="276" t="s">
        <v>1263</v>
      </c>
      <c r="I336" s="126" t="s">
        <v>18592</v>
      </c>
    </row>
    <row r="337" spans="1:9" ht="42.75">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ht="28.5">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8.5">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c r="A346" s="347" t="str">
        <f t="shared" si="13"/>
        <v>Mine ListC4</v>
      </c>
      <c r="B346" s="347" t="s">
        <v>19069</v>
      </c>
      <c r="C346" s="347" t="s">
        <v>733</v>
      </c>
      <c r="D346" s="349" t="s">
        <v>19076</v>
      </c>
      <c r="E346" s="348" t="s">
        <v>19077</v>
      </c>
      <c r="F346" s="347" t="s">
        <v>19078</v>
      </c>
      <c r="G346" s="347" t="s">
        <v>19079</v>
      </c>
      <c r="H346" s="347" t="s">
        <v>19080</v>
      </c>
    </row>
    <row r="347" spans="1:9" s="350" customFormat="1">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8.5">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85.25">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42.75">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5.5">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ht="28.5">
      <c r="A363" s="126" t="s">
        <v>1003</v>
      </c>
      <c r="D363" s="126" t="s">
        <v>1282</v>
      </c>
      <c r="E363" s="240" t="s">
        <v>1283</v>
      </c>
      <c r="F363" s="241" t="s">
        <v>1284</v>
      </c>
      <c r="G363" s="127" t="s">
        <v>1285</v>
      </c>
      <c r="H363" s="276" t="s">
        <v>1286</v>
      </c>
    </row>
    <row r="364" spans="1:9" ht="71.25">
      <c r="A364" s="126" t="s">
        <v>1003</v>
      </c>
      <c r="D364" s="126" t="s">
        <v>1287</v>
      </c>
      <c r="E364" s="240" t="s">
        <v>1288</v>
      </c>
      <c r="F364" s="241" t="s">
        <v>1289</v>
      </c>
      <c r="G364" s="127" t="s">
        <v>1290</v>
      </c>
      <c r="H364" s="276" t="s">
        <v>1291</v>
      </c>
    </row>
    <row r="365" spans="1:9" ht="28.5">
      <c r="A365" s="126" t="s">
        <v>1003</v>
      </c>
      <c r="D365" s="126" t="s">
        <v>1292</v>
      </c>
      <c r="E365" s="240" t="s">
        <v>1293</v>
      </c>
      <c r="F365" s="241" t="s">
        <v>1294</v>
      </c>
      <c r="G365" s="127" t="s">
        <v>1295</v>
      </c>
      <c r="H365" s="276" t="s">
        <v>1296</v>
      </c>
    </row>
    <row r="366" spans="1:9" ht="28.5">
      <c r="A366" s="126" t="s">
        <v>1003</v>
      </c>
      <c r="D366" s="126" t="s">
        <v>1297</v>
      </c>
      <c r="E366" s="240" t="s">
        <v>1298</v>
      </c>
      <c r="F366" s="241" t="s">
        <v>1299</v>
      </c>
      <c r="G366" s="127" t="s">
        <v>1300</v>
      </c>
      <c r="H366" s="276" t="s">
        <v>1301</v>
      </c>
    </row>
    <row r="367" spans="1:9" ht="71.25">
      <c r="A367" s="126" t="s">
        <v>1003</v>
      </c>
      <c r="D367" s="126" t="s">
        <v>1302</v>
      </c>
      <c r="E367" s="240" t="s">
        <v>1303</v>
      </c>
      <c r="F367" s="241" t="s">
        <v>1304</v>
      </c>
      <c r="G367" s="127" t="s">
        <v>1305</v>
      </c>
      <c r="H367" s="276" t="s">
        <v>1306</v>
      </c>
    </row>
  </sheetData>
  <autoFilter ref="A1:I367"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2E1075A6-5E26-4B10-8BEE-C4A5A3634249}"/>
    </customSheetView>
    <customSheetView guid="{4BDF1A28-30D5-449D-B20E-D6C97EF9FAE1}" showAutoFilter="1">
      <selection activeCell="C174" sqref="C174"/>
      <pageMargins left="0" right="0" top="0" bottom="0" header="0" footer="0"/>
      <pageSetup paperSize="9" orientation="portrait"/>
      <autoFilter ref="B1:N1" xr:uid="{2108EF67-4E47-4CFD-9524-23A5F8A2FC25}"/>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75" defaultRowHeight="12.75"/>
  <cols>
    <col min="1" max="1" width="20.5" style="57" customWidth="1"/>
    <col min="2" max="2" width="57" style="57" customWidth="1"/>
    <col min="3" max="16384" width="8.7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baseColWidth="10" defaultColWidth="8.875" defaultRowHeight="12.75"/>
  <cols>
    <col min="2" max="2" width="27.25" customWidth="1"/>
    <col min="3" max="3" width="15.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D1E3948F-A865-4936-A923-9F3B0D921D34}"/>
    </customSheetView>
    <customSheetView guid="{4BDF1A28-30D5-449D-B20E-D6C97EF9FAE1}" showAutoFilter="1">
      <selection activeCell="C1" sqref="C1:D65536"/>
      <pageMargins left="0" right="0" top="0" bottom="0" header="0" footer="0"/>
      <pageSetup orientation="portrait"/>
      <autoFilter ref="B1:C1" xr:uid="{D0B1D633-13F8-440D-98AB-15C110697277}"/>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baseColWidth="10" defaultColWidth="11" defaultRowHeight="12.75"/>
  <cols>
    <col min="1" max="1" width="1" customWidth="1"/>
    <col min="2" max="2" width="10" customWidth="1"/>
    <col min="3" max="3" width="11.5" customWidth="1"/>
    <col min="4" max="4" width="17" style="148" customWidth="1"/>
    <col min="5" max="5" width="42.125" customWidth="1"/>
    <col min="6" max="6" width="53.125" customWidth="1"/>
    <col min="7" max="7" width="1" customWidth="1"/>
  </cols>
  <sheetData>
    <row r="1" spans="1:7" ht="13.5" thickTop="1">
      <c r="A1" s="3"/>
      <c r="B1" s="4"/>
      <c r="C1" s="4"/>
      <c r="D1" s="145"/>
      <c r="E1" s="4"/>
      <c r="F1" s="4"/>
      <c r="G1" s="5"/>
    </row>
    <row r="2" spans="1:7">
      <c r="A2" s="387"/>
      <c r="B2" s="1" t="s">
        <v>1</v>
      </c>
      <c r="C2" s="2"/>
      <c r="D2" s="146"/>
      <c r="E2" s="2"/>
      <c r="F2" s="2"/>
      <c r="G2" s="24"/>
    </row>
    <row r="3" spans="1:7">
      <c r="A3" s="387"/>
      <c r="B3" s="2" t="s">
        <v>2</v>
      </c>
      <c r="C3" s="1"/>
      <c r="D3" s="147"/>
      <c r="E3" s="2"/>
      <c r="F3" s="1"/>
      <c r="G3" s="24"/>
    </row>
    <row r="4" spans="1:7" ht="15">
      <c r="A4" s="387"/>
      <c r="B4" s="183" t="s">
        <v>3</v>
      </c>
      <c r="C4" s="184"/>
      <c r="D4" s="185"/>
      <c r="E4" s="2"/>
      <c r="F4" s="184"/>
      <c r="G4" s="24"/>
    </row>
    <row r="5" spans="1:7">
      <c r="A5" s="387"/>
      <c r="B5" s="189" t="s">
        <v>4</v>
      </c>
      <c r="C5" s="186"/>
      <c r="D5" s="187"/>
      <c r="E5" s="2"/>
      <c r="F5" s="186"/>
      <c r="G5" s="24"/>
    </row>
    <row r="6" spans="1:7">
      <c r="A6" s="387"/>
      <c r="B6" s="2"/>
      <c r="C6" s="2"/>
      <c r="D6" s="146"/>
      <c r="E6" s="2"/>
      <c r="F6" s="2"/>
      <c r="G6" s="24"/>
    </row>
    <row r="7" spans="1:7">
      <c r="A7" s="387"/>
      <c r="B7" s="2"/>
      <c r="C7" s="2"/>
      <c r="D7" s="146"/>
      <c r="E7" s="2"/>
      <c r="F7" s="2"/>
      <c r="G7" s="24"/>
    </row>
    <row r="8" spans="1:7">
      <c r="A8" s="387"/>
      <c r="B8" s="2"/>
      <c r="C8" s="2"/>
      <c r="D8" s="146"/>
      <c r="E8" s="2"/>
      <c r="F8" s="2"/>
      <c r="G8" s="24"/>
    </row>
    <row r="9" spans="1:7" ht="20.25" customHeight="1">
      <c r="A9" s="387"/>
      <c r="B9" s="389" t="s">
        <v>5</v>
      </c>
      <c r="C9" s="389"/>
      <c r="D9" s="389"/>
      <c r="E9" s="389"/>
      <c r="F9" s="389"/>
      <c r="G9" s="24"/>
    </row>
    <row r="10" spans="1:7" ht="27" customHeight="1">
      <c r="A10" s="387"/>
      <c r="B10" s="390" t="s">
        <v>6</v>
      </c>
      <c r="C10" s="390"/>
      <c r="D10" s="390"/>
      <c r="E10" s="390"/>
      <c r="F10" s="390"/>
      <c r="G10" s="24"/>
    </row>
    <row r="11" spans="1:7" ht="82.5" customHeight="1">
      <c r="A11" s="387"/>
      <c r="B11" s="391"/>
      <c r="C11" s="391"/>
      <c r="D11" s="391"/>
      <c r="E11" s="391"/>
      <c r="F11" s="391"/>
      <c r="G11" s="24"/>
    </row>
    <row r="12" spans="1:7" ht="22.5">
      <c r="A12" s="387"/>
      <c r="B12" s="173" t="s">
        <v>7</v>
      </c>
      <c r="C12" s="174" t="s">
        <v>8</v>
      </c>
      <c r="D12" s="175" t="s">
        <v>9</v>
      </c>
      <c r="E12" s="174" t="s">
        <v>10</v>
      </c>
      <c r="F12" s="174" t="s">
        <v>11</v>
      </c>
      <c r="G12" s="24"/>
    </row>
    <row r="13" spans="1:7" ht="67.5">
      <c r="A13" s="387"/>
      <c r="B13" s="287">
        <v>1</v>
      </c>
      <c r="C13" s="225" t="s">
        <v>12</v>
      </c>
      <c r="D13" s="226">
        <v>44489</v>
      </c>
      <c r="E13" s="225" t="s">
        <v>12182</v>
      </c>
      <c r="F13" s="227" t="s">
        <v>12191</v>
      </c>
      <c r="G13" s="24"/>
    </row>
    <row r="14" spans="1:7" ht="67.5">
      <c r="A14" s="387"/>
      <c r="B14" s="224">
        <v>1.01</v>
      </c>
      <c r="C14" s="225" t="s">
        <v>12</v>
      </c>
      <c r="D14" s="226">
        <v>44523</v>
      </c>
      <c r="E14" s="225" t="s">
        <v>12183</v>
      </c>
      <c r="F14" s="227" t="s">
        <v>12191</v>
      </c>
      <c r="G14" s="24"/>
    </row>
    <row r="15" spans="1:7" ht="67.5">
      <c r="A15" s="387"/>
      <c r="B15" s="224">
        <v>1.02</v>
      </c>
      <c r="C15" s="225" t="s">
        <v>12</v>
      </c>
      <c r="D15" s="226">
        <v>44553</v>
      </c>
      <c r="E15" s="225" t="s">
        <v>12184</v>
      </c>
      <c r="F15" s="227" t="s">
        <v>12191</v>
      </c>
      <c r="G15" s="24"/>
    </row>
    <row r="16" spans="1:7" ht="90">
      <c r="A16" s="387"/>
      <c r="B16" s="224">
        <v>1.1000000000000001</v>
      </c>
      <c r="C16" s="225" t="s">
        <v>12</v>
      </c>
      <c r="D16" s="226">
        <v>44848</v>
      </c>
      <c r="E16" s="225" t="s">
        <v>12185</v>
      </c>
      <c r="F16" s="227" t="s">
        <v>12192</v>
      </c>
      <c r="G16" s="24"/>
    </row>
    <row r="17" spans="1:7" ht="56.25">
      <c r="A17" s="387"/>
      <c r="B17" s="224">
        <v>1.1100000000000001</v>
      </c>
      <c r="C17" s="225" t="s">
        <v>12</v>
      </c>
      <c r="D17" s="226">
        <v>44869</v>
      </c>
      <c r="E17" s="225" t="s">
        <v>12186</v>
      </c>
      <c r="F17" s="227" t="s">
        <v>12192</v>
      </c>
      <c r="G17" s="24"/>
    </row>
    <row r="18" spans="1:7" ht="56.25">
      <c r="A18" s="387"/>
      <c r="B18" s="224">
        <v>1.2</v>
      </c>
      <c r="C18" s="225" t="s">
        <v>12</v>
      </c>
      <c r="D18" s="226">
        <v>45058</v>
      </c>
      <c r="E18" s="225" t="s">
        <v>12235</v>
      </c>
      <c r="F18" s="227" t="s">
        <v>12193</v>
      </c>
      <c r="G18" s="24"/>
    </row>
    <row r="19" spans="1:7" ht="56.25">
      <c r="A19" s="387"/>
      <c r="B19" s="224">
        <v>1.3</v>
      </c>
      <c r="C19" s="225" t="s">
        <v>12</v>
      </c>
      <c r="D19" s="226">
        <v>45408</v>
      </c>
      <c r="E19" s="288" t="s">
        <v>18595</v>
      </c>
      <c r="F19" s="227" t="s">
        <v>12236</v>
      </c>
      <c r="G19" s="24"/>
    </row>
    <row r="20" spans="1:7" ht="56.25">
      <c r="A20" s="387"/>
      <c r="B20" s="293" t="s">
        <v>18598</v>
      </c>
      <c r="C20" s="225" t="s">
        <v>12</v>
      </c>
      <c r="D20" s="226">
        <v>45772</v>
      </c>
      <c r="E20" s="288" t="s">
        <v>19154</v>
      </c>
      <c r="F20" s="227" t="s">
        <v>19278</v>
      </c>
      <c r="G20" s="24"/>
    </row>
    <row r="21" spans="1:7" ht="13.5" thickBot="1">
      <c r="A21" s="388"/>
      <c r="B21" s="392" t="str">
        <f ca="1">OFFSET(L!$C$1,MATCH("General"&amp;"Cpy",L!$A:$A,0)-1,SL,,)</f>
        <v>© 2025 Responsible Minerals Initiative. All rights reserved.</v>
      </c>
      <c r="C21" s="392"/>
      <c r="D21" s="392"/>
      <c r="E21" s="392"/>
      <c r="F21" s="392"/>
      <c r="G21" s="25"/>
    </row>
    <row r="22" spans="1:7" ht="13.5"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baseColWidth="10" defaultColWidth="9" defaultRowHeight="12.75"/>
  <cols>
    <col min="1" max="1" width="1.75" style="156" customWidth="1"/>
    <col min="2" max="2" width="35.5" style="156" customWidth="1"/>
    <col min="3" max="3" width="105.5" style="156" customWidth="1"/>
    <col min="4" max="5" width="1.75" style="156" customWidth="1"/>
    <col min="6" max="6" width="52" style="156" customWidth="1"/>
    <col min="7" max="7" width="5" style="156" customWidth="1"/>
    <col min="8" max="16384" width="9" style="156"/>
  </cols>
  <sheetData>
    <row r="1" spans="1:8" ht="90.75" customHeight="1" thickTop="1">
      <c r="A1" s="393"/>
      <c r="B1" s="394"/>
      <c r="C1" s="394"/>
      <c r="D1" s="395"/>
    </row>
    <row r="2" spans="1:8" ht="15">
      <c r="A2" s="176"/>
      <c r="B2" s="177" t="str">
        <f ca="1">OFFSET(L!$C$1,MATCH("Definitions"&amp;ADDRESS(ROW(),COLUMN(),4),L!$A:$A,0)-1,SL,,)</f>
        <v>ITEM</v>
      </c>
      <c r="C2" s="177" t="str">
        <f ca="1">OFFSET(L!$C$1,MATCH("Definitions"&amp;ADDRESS(ROW(),COLUMN(),4),L!$A:$A,0)-1,SL,,)</f>
        <v>DEFINITION</v>
      </c>
      <c r="D2" s="397"/>
      <c r="E2" s="178"/>
    </row>
    <row r="3" spans="1:8" ht="45">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7"/>
      <c r="E3" s="179"/>
    </row>
    <row r="4" spans="1:8" ht="60">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397"/>
      <c r="E4" s="179" t="s">
        <v>13</v>
      </c>
    </row>
    <row r="5" spans="1:8" ht="120">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7"/>
      <c r="E5" s="179"/>
    </row>
    <row r="6" spans="1:8" ht="60">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7"/>
      <c r="E6" s="179"/>
    </row>
    <row r="7" spans="1:8" ht="135">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7"/>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7"/>
      <c r="E8" s="179"/>
    </row>
    <row r="9" spans="1:8" ht="60">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7"/>
      <c r="E9" s="179" t="s">
        <v>15</v>
      </c>
    </row>
    <row r="10" spans="1:8" ht="75">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7"/>
      <c r="E10" s="179" t="s">
        <v>16</v>
      </c>
    </row>
    <row r="11" spans="1:8" ht="60">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7"/>
      <c r="E11" s="179" t="s">
        <v>15</v>
      </c>
      <c r="H11" s="156">
        <v>14</v>
      </c>
    </row>
    <row r="12" spans="1:8" ht="30">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397"/>
      <c r="E12" s="179"/>
    </row>
    <row r="13" spans="1:8" ht="75">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7"/>
      <c r="E13" s="179"/>
    </row>
    <row r="14" spans="1:8" ht="120">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7"/>
      <c r="E14" s="179"/>
    </row>
    <row r="15" spans="1:8" ht="30">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397"/>
      <c r="E15" s="179"/>
    </row>
    <row r="16" spans="1:8" ht="45">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397"/>
      <c r="E16" s="179" t="s">
        <v>15</v>
      </c>
    </row>
    <row r="17" spans="1:5" ht="75">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7"/>
      <c r="E17" s="179"/>
    </row>
    <row r="18" spans="1:5" ht="75">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7"/>
      <c r="E18" s="179"/>
    </row>
    <row r="19" spans="1:5" ht="105">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97"/>
      <c r="E19" s="179"/>
    </row>
    <row r="20" spans="1:5" ht="45">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397"/>
      <c r="E20" s="179"/>
    </row>
    <row r="21" spans="1:5" ht="120">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7"/>
      <c r="E21" s="179" t="s">
        <v>15</v>
      </c>
    </row>
    <row r="22" spans="1:5" ht="75">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397"/>
      <c r="E22" s="179" t="s">
        <v>16</v>
      </c>
    </row>
    <row r="23" spans="1:5" ht="60">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7"/>
      <c r="E23" s="179"/>
    </row>
    <row r="24" spans="1:5" ht="150">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7"/>
      <c r="E24" s="179" t="s">
        <v>15</v>
      </c>
    </row>
    <row r="25" spans="1:5" ht="135">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7"/>
      <c r="E25" s="179" t="s">
        <v>13</v>
      </c>
    </row>
    <row r="26" spans="1:5" ht="75">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7"/>
      <c r="E26" s="179"/>
    </row>
    <row r="27" spans="1:5" ht="60">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7"/>
      <c r="E27" s="179"/>
    </row>
    <row r="28" spans="1:5" ht="15">
      <c r="A28" s="176"/>
      <c r="B28" s="399" t="str">
        <f ca="1">OFFSET(L!$C$1,MATCH("Definitions"&amp;ADDRESS(ROW(),COLUMN(),4),L!$A:$A,0)-1,SL,,)</f>
        <v>* Please consult the EMRT Completion Guide for additional details on primary and secondary sources for this mineral.</v>
      </c>
      <c r="C28" s="399"/>
      <c r="D28" s="397"/>
      <c r="E28" s="179"/>
    </row>
    <row r="29" spans="1:5" ht="15">
      <c r="A29" s="176"/>
      <c r="B29" s="396" t="str">
        <f ca="1">OFFSET(L!$C$1,MATCH("General"&amp;"Cpy",L!$A:$A,0)-1,SL,,)</f>
        <v>© 2025 Responsible Minerals Initiative. All rights reserved.</v>
      </c>
      <c r="C29" s="396"/>
      <c r="D29" s="397"/>
      <c r="E29" s="179"/>
    </row>
    <row r="30" spans="1:5" ht="13.5" thickBot="1">
      <c r="A30" s="180"/>
      <c r="B30" s="181"/>
      <c r="C30" s="181"/>
      <c r="D30" s="398"/>
    </row>
    <row r="31" spans="1:5" ht="13.5" thickTop="1"/>
  </sheetData>
  <sheetProtection algorithmName="SHA-512" hashValue="bH6hczlSkzBJYgZZktO3pwOxN8kndHPUWDV/pPw/eGl7n0EvEkgIMa5xoN6gEHImpIfH7I+jyKL8md59Y9qeCw==" saltValue="LUvhxUgSPSr6ea+JvhJ5c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topLeftCell="A2" zoomScaleNormal="100" workbookViewId="0">
      <selection activeCell="D125" sqref="D125:E125"/>
    </sheetView>
  </sheetViews>
  <sheetFormatPr baseColWidth="10"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13" width="8.875" hidden="1" customWidth="1"/>
    <col min="14" max="14" width="24" hidden="1" customWidth="1"/>
    <col min="15" max="15" width="28.75" hidden="1" customWidth="1"/>
    <col min="16" max="16" width="31" hidden="1" customWidth="1"/>
    <col min="17" max="17" width="33.25" hidden="1" customWidth="1"/>
    <col min="18" max="18" width="32" hidden="1" customWidth="1"/>
    <col min="19" max="19" width="21.25" hidden="1" customWidth="1"/>
    <col min="20" max="20" width="24.125" hidden="1" customWidth="1"/>
    <col min="21" max="21" width="15.5" hidden="1" customWidth="1"/>
    <col min="22" max="22" width="18" hidden="1" customWidth="1"/>
    <col min="23" max="23" width="15" hidden="1" customWidth="1"/>
    <col min="24" max="24" width="18" hidden="1" customWidth="1"/>
    <col min="25" max="25" width="10.5" hidden="1" customWidth="1"/>
    <col min="26" max="29" width="9" hidden="1" customWidth="1"/>
    <col min="30" max="32" width="9" customWidth="1"/>
  </cols>
  <sheetData>
    <row r="1" spans="1:34" ht="15.75" thickTop="1">
      <c r="A1" s="437"/>
      <c r="B1" s="438"/>
      <c r="C1" s="438"/>
      <c r="D1" s="438"/>
      <c r="E1" s="438"/>
      <c r="F1" s="438"/>
      <c r="G1" s="438"/>
      <c r="H1" s="438"/>
      <c r="I1" s="438"/>
      <c r="J1" s="438"/>
      <c r="K1" s="439"/>
      <c r="L1" s="102"/>
      <c r="P1" s="2"/>
      <c r="Q1" s="2"/>
      <c r="R1" s="2"/>
      <c r="S1" s="2"/>
      <c r="T1" s="2"/>
      <c r="U1" s="2"/>
      <c r="V1" s="2"/>
      <c r="W1" s="2"/>
      <c r="X1" s="2"/>
      <c r="Y1" s="2"/>
      <c r="Z1" s="2"/>
      <c r="AA1" s="2"/>
      <c r="AB1" s="2"/>
      <c r="AC1" s="2"/>
      <c r="AD1" s="2"/>
      <c r="AE1" s="2"/>
      <c r="AF1" s="2"/>
      <c r="AG1" s="2"/>
      <c r="AH1" s="2"/>
    </row>
    <row r="2" spans="1:34" ht="81.75" customHeight="1">
      <c r="A2" s="27"/>
      <c r="B2" s="283"/>
      <c r="C2" s="28"/>
      <c r="D2" s="440" t="str">
        <f ca="1">OFFSET(L!$C$1,MATCH("Declaration"&amp;ADDRESS(ROW(),COLUMN(),4),L!$A:$A,0)-1,SL,,)</f>
        <v>Extended Mineral Reporting Template (EMRT)</v>
      </c>
      <c r="E2" s="441"/>
      <c r="F2" s="441"/>
      <c r="G2" s="441"/>
      <c r="H2" s="441"/>
      <c r="I2" s="441"/>
      <c r="J2" s="442"/>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17</v>
      </c>
      <c r="E3" s="421"/>
      <c r="F3" s="422"/>
      <c r="G3" s="422"/>
      <c r="H3" s="422"/>
      <c r="I3" s="422"/>
      <c r="J3" s="190" t="s">
        <v>19342</v>
      </c>
      <c r="K3" s="29"/>
      <c r="L3" s="102"/>
      <c r="P3" s="38">
        <f>MATCH($D$3,LN,0)</f>
        <v>1</v>
      </c>
    </row>
    <row r="4" spans="1:34" ht="15.75">
      <c r="A4" s="27"/>
      <c r="B4" s="446" t="str">
        <f ca="1">OFFSET(L!$C$1,MATCH("Declaration"&amp;ADDRESS(ROW(),COLUMN(),4),L!$A:$A,0)-1,SL,,)</f>
        <v>The purpose of this document is to collect sourcing information on below minerals.</v>
      </c>
      <c r="C4" s="446"/>
      <c r="D4" s="446"/>
      <c r="E4" s="446"/>
      <c r="F4" s="446"/>
      <c r="G4" s="446"/>
      <c r="H4" s="446"/>
      <c r="I4" s="450" t="str">
        <f ca="1">OFFSET(L!$C$1,MATCH("Declaration"&amp;ADDRESS(ROW(),COLUMN(),4),L!$A:$A,0)-1,SL,,)</f>
        <v>Link to Terms &amp; Conditions</v>
      </c>
      <c r="J4" s="450"/>
      <c r="K4" s="29"/>
      <c r="L4" s="104"/>
      <c r="P4" s="2"/>
      <c r="Q4" s="2"/>
      <c r="R4" s="2"/>
      <c r="S4" s="2"/>
      <c r="T4" s="2"/>
      <c r="U4" s="2"/>
      <c r="V4" s="2"/>
      <c r="W4" s="2"/>
      <c r="X4" s="2"/>
      <c r="Y4" s="2"/>
      <c r="Z4" s="2"/>
      <c r="AA4" s="2"/>
      <c r="AB4" s="2"/>
      <c r="AC4" s="2"/>
      <c r="AD4" s="2"/>
      <c r="AE4" s="2"/>
      <c r="AF4" s="2"/>
      <c r="AG4" s="2"/>
      <c r="AH4" s="2"/>
    </row>
    <row r="5" spans="1:34" ht="15">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46" t="str">
        <f ca="1">OFFSET(L!$C$1,MATCH("Declaration"&amp;ADDRESS(ROW(),COLUMN(),4),L!$A:$A,0)-1,SL,,)</f>
        <v>Mandatory fields are noted with an asterisk (*).  Consult the instructions tab for guidance on how to answer each question.</v>
      </c>
      <c r="C6" s="446"/>
      <c r="D6" s="446"/>
      <c r="E6" s="446"/>
      <c r="F6" s="446"/>
      <c r="G6" s="446"/>
      <c r="H6" s="446"/>
      <c r="I6" s="446"/>
      <c r="J6" s="446"/>
      <c r="K6" s="29"/>
      <c r="L6" s="104" t="s">
        <v>18</v>
      </c>
      <c r="P6" s="2"/>
      <c r="Q6" s="2"/>
      <c r="R6" s="2"/>
      <c r="S6" s="2"/>
      <c r="T6" s="2"/>
      <c r="U6" s="2"/>
      <c r="V6" s="2"/>
      <c r="W6" s="2"/>
      <c r="X6" s="2"/>
      <c r="Y6" s="2"/>
      <c r="Z6" s="2"/>
      <c r="AA6" s="2"/>
      <c r="AB6" s="2"/>
      <c r="AC6" s="2"/>
      <c r="AD6" s="2"/>
      <c r="AE6" s="2"/>
      <c r="AF6" s="2"/>
      <c r="AG6" s="2"/>
      <c r="AH6" s="2"/>
    </row>
    <row r="7" spans="1:34" ht="15.75">
      <c r="A7" s="27"/>
      <c r="B7" s="451" t="str">
        <f ca="1">OFFSET(L!$C$1,MATCH("Declaration"&amp;ADDRESS(ROW(),COLUMN(),4),L!$A:$A,0)-1,SL,,)</f>
        <v>Company Information</v>
      </c>
      <c r="C7" s="451"/>
      <c r="D7" s="451"/>
      <c r="E7" s="451"/>
      <c r="F7" s="451"/>
      <c r="G7" s="451"/>
      <c r="H7" s="451"/>
      <c r="I7" s="451"/>
      <c r="J7" s="451"/>
      <c r="K7" s="29"/>
      <c r="L7" s="104"/>
      <c r="P7" s="2"/>
      <c r="Q7" s="2"/>
      <c r="R7" s="2"/>
      <c r="S7" s="2"/>
      <c r="T7" s="2"/>
      <c r="U7" s="2"/>
      <c r="V7" s="2"/>
      <c r="W7" s="2"/>
      <c r="X7" s="2"/>
      <c r="Y7" s="2"/>
      <c r="Z7" s="2"/>
      <c r="AA7" s="2"/>
      <c r="AB7" s="2"/>
      <c r="AC7" s="2"/>
      <c r="AD7" s="2"/>
      <c r="AE7" s="2"/>
      <c r="AF7" s="2"/>
      <c r="AG7" s="2"/>
      <c r="AH7" s="2"/>
    </row>
    <row r="8" spans="1:34" ht="15.75">
      <c r="A8" s="31"/>
      <c r="B8" s="65" t="str">
        <f ca="1">OFFSET(L!$C$1,MATCH("Declaration"&amp;ADDRESS(ROW(),COLUMN(),4),L!$A:$A,0)-1,SL,,)</f>
        <v>Company Name (*):</v>
      </c>
      <c r="C8" s="66"/>
      <c r="D8" s="443" t="s">
        <v>20051</v>
      </c>
      <c r="E8" s="444"/>
      <c r="F8" s="444"/>
      <c r="G8" s="444"/>
      <c r="H8" s="444"/>
      <c r="I8" s="444"/>
      <c r="J8" s="445"/>
      <c r="K8" s="32"/>
      <c r="L8" s="104"/>
      <c r="P8" s="2"/>
      <c r="Q8" s="2"/>
      <c r="R8" s="2"/>
      <c r="S8" s="2"/>
      <c r="T8" s="2"/>
      <c r="U8" s="2"/>
      <c r="V8" s="2"/>
      <c r="W8" s="2"/>
      <c r="X8" s="2"/>
      <c r="Y8" s="2"/>
      <c r="Z8" s="2"/>
      <c r="AA8" s="2"/>
      <c r="AB8" s="2"/>
      <c r="AC8" s="2"/>
      <c r="AD8" s="2"/>
      <c r="AE8" s="2"/>
      <c r="AF8" s="2"/>
      <c r="AG8" s="2"/>
      <c r="AH8" s="2"/>
    </row>
    <row r="9" spans="1:34" ht="15.75">
      <c r="A9" s="31"/>
      <c r="B9" s="65" t="str">
        <f ca="1">OFFSET(L!$C$1,MATCH("Declaration"&amp;ADDRESS(ROW(),COLUMN(),4),L!$A:$A,0)-1,SL,,)</f>
        <v>Declaration Scope or Class (*):</v>
      </c>
      <c r="C9" s="66"/>
      <c r="D9" s="427" t="s">
        <v>19</v>
      </c>
      <c r="E9" s="428"/>
      <c r="F9" s="428"/>
      <c r="G9" s="429"/>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52" t="str">
        <f ca="1">OFFSET(L!$C$1,MATCH("Declaration"&amp;ADDRESS(ROW(),COLUMN(),4)&amp;LEFT($D$9,1),L!$A:$A,0)-1,SL,,)</f>
        <v>Description of Scope:</v>
      </c>
      <c r="C10" s="112"/>
      <c r="D10" s="447"/>
      <c r="E10" s="448"/>
      <c r="F10" s="448"/>
      <c r="G10" s="448"/>
      <c r="H10" s="448"/>
      <c r="I10" s="448"/>
      <c r="J10" s="449"/>
      <c r="K10" s="29"/>
      <c r="L10" s="104"/>
      <c r="Q10" s="2"/>
      <c r="R10" s="2"/>
      <c r="S10" s="2"/>
      <c r="T10" s="2"/>
      <c r="U10" s="2"/>
      <c r="V10" s="2"/>
      <c r="W10" s="2"/>
      <c r="X10" s="2"/>
      <c r="Y10" s="2"/>
      <c r="Z10" s="2"/>
      <c r="AA10" s="2"/>
      <c r="AB10" s="2"/>
      <c r="AC10" s="2"/>
      <c r="AD10" s="2"/>
      <c r="AE10" s="2"/>
      <c r="AF10" s="2"/>
      <c r="AG10" s="2"/>
      <c r="AH10" s="2"/>
    </row>
    <row r="11" spans="1:34" ht="15.75">
      <c r="A11" s="31"/>
      <c r="B11" s="453"/>
      <c r="C11" s="112"/>
      <c r="D11" s="454" t="str">
        <f ca="1">IF(D9=Q9,OFFSET(L!$C$1,MATCH("Declaration"&amp;ADDRESS(ROW(),COLUMN(),4),L!$A:$A,0)-1,SL,,),"")</f>
        <v/>
      </c>
      <c r="E11" s="455"/>
      <c r="F11" s="455"/>
      <c r="G11" s="455"/>
      <c r="H11" s="455"/>
      <c r="I11" s="455"/>
      <c r="J11" s="456"/>
      <c r="K11" s="29"/>
      <c r="L11" s="104"/>
      <c r="Q11" s="2"/>
      <c r="R11" s="2"/>
      <c r="S11" s="2"/>
      <c r="T11" s="2"/>
      <c r="U11" s="2"/>
      <c r="V11" s="2"/>
      <c r="W11" s="2"/>
      <c r="X11" s="2"/>
      <c r="Y11" s="2"/>
      <c r="Z11" s="2"/>
      <c r="AA11" s="368" t="s">
        <v>19145</v>
      </c>
      <c r="AB11" s="2"/>
      <c r="AC11" s="2"/>
      <c r="AD11" s="2"/>
      <c r="AE11" s="2"/>
      <c r="AF11" s="2"/>
      <c r="AG11" s="2"/>
      <c r="AH11" s="2"/>
    </row>
    <row r="12" spans="1:34" ht="15.75">
      <c r="A12" s="31"/>
      <c r="B12" s="457" t="str">
        <f ca="1">OFFSET(L!$C$1,MATCH("Declaration"&amp;ADDRESS(ROW(),COLUMN(),4),L!$A:$A,0)-1,SL,,)</f>
        <v>Select Minerals/Metals in Scope (*):</v>
      </c>
      <c r="C12" s="112"/>
      <c r="D12" s="372" t="s">
        <v>40</v>
      </c>
      <c r="E12" s="459" t="s">
        <v>19147</v>
      </c>
      <c r="F12" s="460"/>
      <c r="G12" s="372" t="s">
        <v>18643</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5.75">
      <c r="A13" s="31"/>
      <c r="B13" s="458" t="e">
        <f ca="1">OFFSET(L!$C$1,MATCH("Declaration"&amp;ADDRESS(ROW(),COLUMN(),4),L!$A:$A,0)-1,SL,,)</f>
        <v>#N/A</v>
      </c>
      <c r="C13" s="112"/>
      <c r="D13" s="372" t="s">
        <v>18644</v>
      </c>
      <c r="E13" s="459" t="s">
        <v>41</v>
      </c>
      <c r="F13" s="460"/>
      <c r="G13" s="372" t="s">
        <v>19151</v>
      </c>
      <c r="H13" s="298"/>
      <c r="I13" s="298"/>
      <c r="J13" s="298"/>
      <c r="K13" s="29"/>
      <c r="L13" s="104"/>
      <c r="P13" s="295" t="str">
        <f>IF(ISBLANK(E12),"",IF(E12="(Delete Copper)",IF(ISBLANK(E14),"",E14),E12))</f>
        <v/>
      </c>
      <c r="Q13" s="296" t="str">
        <f>IF(P13="",P13,IF(P12="",P12,IF(P12&gt;P13,P12,P13)))</f>
        <v/>
      </c>
      <c r="R13" s="296" t="str">
        <f t="shared" ref="R13:Z13" si="8">IF(Q14="",Q13,IF(Q13="",Q14,IF(Q13&gt;Q14,Q14,Q13)))</f>
        <v>Graphite</v>
      </c>
      <c r="S13" s="296" t="str">
        <f t="shared" ref="S13" si="9">IF(R13="",R13,IF(R12="",R12,IF(R12&gt;R13,R12,R13)))</f>
        <v>Graphite</v>
      </c>
      <c r="T13" s="296" t="str">
        <f t="shared" si="8"/>
        <v>Graphite</v>
      </c>
      <c r="U13" s="296" t="str">
        <f t="shared" ref="U13" si="10">IF(T13="",T13,IF(T12="",T12,IF(T12&gt;T13,T12,T13)))</f>
        <v>Graphite</v>
      </c>
      <c r="V13" s="296" t="str">
        <f t="shared" si="8"/>
        <v>Graphite</v>
      </c>
      <c r="W13" s="296" t="str">
        <f t="shared" ref="W13" si="11">IF(V13="",V13,IF(V12="",V12,IF(V12&gt;V13,V12,V13)))</f>
        <v>Graphite</v>
      </c>
      <c r="X13" s="296" t="str">
        <f t="shared" si="8"/>
        <v>Graphite</v>
      </c>
      <c r="Y13" s="296" t="str">
        <f t="shared" ref="Y13" si="12">IF(X13="",X13,IF(X12="",X12,IF(X12&gt;X13,X12,X13)))</f>
        <v>Graphite</v>
      </c>
      <c r="Z13" s="296" t="str">
        <f t="shared" si="8"/>
        <v>Graphite</v>
      </c>
      <c r="AA13" s="296" t="str" cm="1">
        <f t="array" ref="AA13">_xlfn.IFNA(INDEX($Z$12:$Z$21,MATCH(0,COUNTIF($AA$12:$AA12,$Z$12:$Z$21),0)),"")</f>
        <v>Graphite</v>
      </c>
      <c r="AB13" s="2"/>
      <c r="AC13" s="2"/>
      <c r="AD13" s="2"/>
      <c r="AE13" s="2"/>
      <c r="AF13" s="2"/>
      <c r="AG13" s="2"/>
    </row>
    <row r="14" spans="1:34" ht="15.75" hidden="1">
      <c r="A14" s="31"/>
      <c r="B14" s="461"/>
      <c r="C14" s="112"/>
      <c r="D14" s="298"/>
      <c r="E14" s="463"/>
      <c r="F14" s="464"/>
      <c r="G14" s="298"/>
      <c r="H14" s="298"/>
      <c r="I14" s="298"/>
      <c r="J14" s="298"/>
      <c r="K14" s="29"/>
      <c r="L14" s="104"/>
      <c r="P14" s="295" t="str">
        <f>IF(ISBLANK(G12),"",IF(G12="(Delete Graphite)",IF(ISBLANK(G14),"",G14),G12))</f>
        <v>Graphite</v>
      </c>
      <c r="Q14" s="296" t="str">
        <f t="shared" ref="Q14:Y14" si="13">IF(P15="",P14,IF(P14="",P15,IF(P14&gt;P15,P15,P14)))</f>
        <v>Graphite</v>
      </c>
      <c r="R14" s="296" t="str">
        <f t="shared" ref="R14:Z14" si="14">IF(Q14="",Q14,IF(Q13="",Q13,IF(Q13&gt;Q14,Q13,Q14)))</f>
        <v/>
      </c>
      <c r="S14" s="296" t="str">
        <f t="shared" si="13"/>
        <v>Lithium</v>
      </c>
      <c r="T14" s="296" t="str">
        <f t="shared" si="14"/>
        <v>Lithium</v>
      </c>
      <c r="U14" s="296" t="str">
        <f t="shared" si="13"/>
        <v>Lithium</v>
      </c>
      <c r="V14" s="296" t="str">
        <f t="shared" si="14"/>
        <v>Lithium</v>
      </c>
      <c r="W14" s="296" t="str">
        <f t="shared" si="13"/>
        <v>Lithium</v>
      </c>
      <c r="X14" s="296" t="str">
        <f t="shared" si="14"/>
        <v>Lithium</v>
      </c>
      <c r="Y14" s="296" t="str">
        <f t="shared" si="13"/>
        <v>Lithium</v>
      </c>
      <c r="Z14" s="296" t="str">
        <f t="shared" si="14"/>
        <v>Lithium</v>
      </c>
      <c r="AA14" s="296" t="str" cm="1">
        <f t="array" ref="AA14">_xlfn.IFNA(INDEX($Z$12:$Z$21,MATCH(0,COUNTIF($AA$12:$AA13,$Z$12:$Z$21),0)),"")</f>
        <v>Lithium</v>
      </c>
      <c r="AB14" s="2"/>
      <c r="AC14" s="2"/>
      <c r="AD14" s="2"/>
      <c r="AE14" s="2"/>
      <c r="AF14" s="2"/>
      <c r="AG14" s="2"/>
    </row>
    <row r="15" spans="1:34" ht="15.75" hidden="1">
      <c r="A15" s="31"/>
      <c r="B15" s="462"/>
      <c r="C15" s="112"/>
      <c r="D15" s="298"/>
      <c r="E15" s="463"/>
      <c r="F15" s="464"/>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Lithium</v>
      </c>
      <c r="S15" s="296" t="str">
        <f t="shared" si="15"/>
        <v/>
      </c>
      <c r="T15" s="296" t="str">
        <f t="shared" si="16"/>
        <v>Mica</v>
      </c>
      <c r="U15" s="296" t="str">
        <f t="shared" si="15"/>
        <v>Mica</v>
      </c>
      <c r="V15" s="296" t="str">
        <f t="shared" si="16"/>
        <v>Mica</v>
      </c>
      <c r="W15" s="296" t="str">
        <f t="shared" si="15"/>
        <v>Mica</v>
      </c>
      <c r="X15" s="296" t="str">
        <f t="shared" si="16"/>
        <v>Mica</v>
      </c>
      <c r="Y15" s="296" t="str">
        <f t="shared" si="15"/>
        <v>Mica</v>
      </c>
      <c r="Z15" s="296" t="str">
        <f t="shared" si="16"/>
        <v>Mica</v>
      </c>
      <c r="AA15" s="296" t="str" cm="1">
        <f t="array" ref="AA15">_xlfn.IFNA(INDEX($Z$12:$Z$21,MATCH(0,COUNTIF($AA$12:$AA14,$Z$12:$Z$21),0)),"")</f>
        <v>Mica</v>
      </c>
      <c r="AB15" s="2"/>
      <c r="AC15" s="2"/>
      <c r="AD15" s="2"/>
      <c r="AE15" s="2"/>
      <c r="AF15" s="2"/>
      <c r="AG15" s="2"/>
    </row>
    <row r="16" spans="1:34" ht="15.75">
      <c r="A16" s="31"/>
      <c r="B16" s="33" t="str">
        <f ca="1">OFFSET(L!$C$1,MATCH("Declaration"&amp;ADDRESS(ROW(),COLUMN(),4),L!$A:$A,0)-1,SL,,)</f>
        <v>Company Unique ID:</v>
      </c>
      <c r="C16" s="67"/>
      <c r="D16" s="424" t="s">
        <v>20052</v>
      </c>
      <c r="E16" s="425"/>
      <c r="F16" s="425"/>
      <c r="G16" s="425"/>
      <c r="H16" s="425"/>
      <c r="I16" s="425"/>
      <c r="J16" s="426"/>
      <c r="K16" s="29"/>
      <c r="L16" s="104"/>
      <c r="P16" s="295" t="str">
        <f>IF(ISBLANK(I12),"",IF(I12="(Delete)",IF(ISBLANK(I14),"",I14),I12))</f>
        <v/>
      </c>
      <c r="Q16" s="296" t="str">
        <f t="shared" ref="Q16:Y16" si="17">IF(P17="",P16,IF(P16="",P17,IF(P16&gt;P17,P17,P16)))</f>
        <v>Lithium</v>
      </c>
      <c r="R16" s="296" t="str">
        <f t="shared" ref="R16:Z16" si="18">IF(Q16="",Q16,IF(Q15="",Q15,IF(Q15&gt;Q16,Q15,Q16)))</f>
        <v/>
      </c>
      <c r="S16" s="296" t="str">
        <f t="shared" si="17"/>
        <v>Mica</v>
      </c>
      <c r="T16" s="296" t="str">
        <f t="shared" si="18"/>
        <v/>
      </c>
      <c r="U16" s="296" t="str">
        <f t="shared" si="17"/>
        <v/>
      </c>
      <c r="V16" s="296" t="str">
        <f t="shared" si="18"/>
        <v/>
      </c>
      <c r="W16" s="296" t="str">
        <f t="shared" si="17"/>
        <v/>
      </c>
      <c r="X16" s="296" t="str">
        <f t="shared" si="18"/>
        <v/>
      </c>
      <c r="Y16" s="296" t="str">
        <f t="shared" si="17"/>
        <v/>
      </c>
      <c r="Z16" s="296" t="str">
        <f t="shared" si="18"/>
        <v/>
      </c>
      <c r="AA16" s="296" t="str" cm="1">
        <f t="array" ref="AA16">_xlfn.IFNA(INDEX($Z$12:$Z$21,MATCH(0,COUNTIF($AA$12:$AA15,$Z$12:$Z$21),0)),"")</f>
        <v/>
      </c>
      <c r="AB16" s="2"/>
      <c r="AC16" s="2"/>
      <c r="AD16" s="2"/>
      <c r="AE16" s="2"/>
      <c r="AF16" s="2"/>
      <c r="AG16" s="2"/>
    </row>
    <row r="17" spans="1:33" ht="15.75">
      <c r="A17" s="31"/>
      <c r="B17" s="33" t="str">
        <f ca="1">OFFSET(L!$C$1,MATCH("Declaration"&amp;ADDRESS(ROW(),COLUMN(),4),L!$A:$A,0)-1,SL,,)</f>
        <v>Company Unique ID Authority:</v>
      </c>
      <c r="C17" s="67"/>
      <c r="D17" s="424" t="s">
        <v>20053</v>
      </c>
      <c r="E17" s="425"/>
      <c r="F17" s="425"/>
      <c r="G17" s="425"/>
      <c r="H17" s="425"/>
      <c r="I17" s="425"/>
      <c r="J17" s="426"/>
      <c r="K17" s="29"/>
      <c r="L17" s="104"/>
      <c r="P17" s="295" t="str">
        <f>IF(ISBLANK(D13),"",IF(D13="(Delete Lithium)",IF(ISBLANK(D15),"",D15),D13))</f>
        <v>Lithium</v>
      </c>
      <c r="Q17" s="296" t="str">
        <f t="shared" ref="Q17:Y17" si="19">IF(P17="",P17,IF(P16="",P16,IF(P16&gt;P17,P16,P17)))</f>
        <v/>
      </c>
      <c r="R17" s="296" t="str">
        <f t="shared" ref="R17:Z17" si="20">IF(Q18="",Q17,IF(Q17="",Q18,IF(Q17&gt;Q18,Q18,Q17)))</f>
        <v>Mica</v>
      </c>
      <c r="S17" s="296" t="str">
        <f t="shared" si="19"/>
        <v/>
      </c>
      <c r="T17" s="296" t="str">
        <f t="shared" si="20"/>
        <v/>
      </c>
      <c r="U17" s="296" t="str">
        <f t="shared" si="19"/>
        <v/>
      </c>
      <c r="V17" s="296" t="str">
        <f t="shared" si="20"/>
        <v/>
      </c>
      <c r="W17" s="296" t="str">
        <f t="shared" si="19"/>
        <v/>
      </c>
      <c r="X17" s="296" t="str">
        <f t="shared" si="20"/>
        <v/>
      </c>
      <c r="Y17" s="296" t="str">
        <f t="shared" si="19"/>
        <v/>
      </c>
      <c r="Z17" s="296" t="str">
        <f t="shared" si="20"/>
        <v/>
      </c>
      <c r="AA17" s="296" t="str" cm="1">
        <f t="array" ref="AA17">_xlfn.IFNA(INDEX($Z$12:$Z$21,MATCH(0,COUNTIF($AA$12:$AA16,$Z$12:$Z$21),0)),"")</f>
        <v/>
      </c>
      <c r="AB17" s="2"/>
      <c r="AC17" s="2"/>
      <c r="AD17" s="2"/>
      <c r="AE17" s="2"/>
      <c r="AF17" s="2"/>
      <c r="AG17" s="2"/>
    </row>
    <row r="18" spans="1:33" ht="15.75">
      <c r="A18" s="31"/>
      <c r="B18" s="33" t="str">
        <f ca="1">OFFSET(L!$C$1,MATCH("Declaration"&amp;ADDRESS(ROW(),COLUMN(),4),L!$A:$A,0)-1,SL,,)</f>
        <v>Address:</v>
      </c>
      <c r="C18" s="67"/>
      <c r="D18" s="424" t="s">
        <v>20054</v>
      </c>
      <c r="E18" s="425"/>
      <c r="F18" s="425"/>
      <c r="G18" s="425"/>
      <c r="H18" s="425"/>
      <c r="I18" s="425"/>
      <c r="J18" s="426"/>
      <c r="K18" s="29"/>
      <c r="L18" s="104"/>
      <c r="P18" s="295" t="str">
        <f>IF(ISBLANK(E13),"",IF(E13="(Delete Mica)",IF(ISBLANK(E15),"",E15),E13))</f>
        <v>Mica</v>
      </c>
      <c r="Q18" s="296" t="str">
        <f t="shared" ref="Q18:Y18" si="21">IF(P19="",P18,IF(P18="",P19,IF(P18&gt;P19,P19,P18)))</f>
        <v>Mica</v>
      </c>
      <c r="R18" s="296" t="str">
        <f t="shared" ref="R18:Z18" si="22">IF(Q18="",Q18,IF(Q17="",Q17,IF(Q17&gt;Q18,Q17,Q18)))</f>
        <v/>
      </c>
      <c r="S18" s="296" t="str">
        <f t="shared" si="21"/>
        <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7"/>
      <c r="D19" s="424" t="s">
        <v>20055</v>
      </c>
      <c r="E19" s="425"/>
      <c r="F19" s="425"/>
      <c r="G19" s="425"/>
      <c r="H19" s="425"/>
      <c r="I19" s="425"/>
      <c r="J19" s="426"/>
      <c r="K19" s="29"/>
      <c r="L19" s="104"/>
      <c r="P19" s="295" t="str">
        <f>IF(ISBLANK(G13),"",IF(G13="(Delete Nickel)",IF(ISBLANK(G15),"",G15),G13))</f>
        <v/>
      </c>
      <c r="Q19" s="296" t="str">
        <f t="shared" ref="Q19:Y19" si="23">IF(P19="",P19,IF(P18="",P18,IF(P18&gt;P19,P18,P19)))</f>
        <v/>
      </c>
      <c r="R19" s="296" t="str">
        <f t="shared" ref="R19:Z19" si="24">IF(Q20="",Q19,IF(Q19="",Q20,IF(Q19&gt;Q20,Q20,Q19)))</f>
        <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7"/>
      <c r="D20" s="432" t="s">
        <v>20056</v>
      </c>
      <c r="E20" s="433"/>
      <c r="F20" s="433"/>
      <c r="G20" s="433"/>
      <c r="H20" s="433"/>
      <c r="I20" s="433"/>
      <c r="J20" s="434"/>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7"/>
      <c r="D21" s="424" t="s">
        <v>20057</v>
      </c>
      <c r="E21" s="425"/>
      <c r="F21" s="425"/>
      <c r="G21" s="425"/>
      <c r="H21" s="425"/>
      <c r="I21" s="425"/>
      <c r="J21" s="426"/>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7"/>
      <c r="D22" s="424" t="s">
        <v>20055</v>
      </c>
      <c r="E22" s="425"/>
      <c r="F22" s="425"/>
      <c r="G22" s="425"/>
      <c r="H22" s="425"/>
      <c r="I22" s="425"/>
      <c r="J22" s="426"/>
      <c r="K22" s="29"/>
      <c r="L22" s="98"/>
      <c r="Q22" s="2"/>
      <c r="R22" s="2"/>
      <c r="S22" s="2"/>
      <c r="T22" s="2"/>
      <c r="U22" s="2"/>
      <c r="V22" s="2"/>
      <c r="W22" s="2"/>
      <c r="X22" s="2"/>
      <c r="Y22" s="2"/>
      <c r="Z22" s="2"/>
      <c r="AA22" s="2">
        <f>10-COUNTIF(AA12:AA21,"")</f>
        <v>4</v>
      </c>
      <c r="AB22" s="2"/>
      <c r="AC22" s="2"/>
      <c r="AD22" s="2"/>
      <c r="AE22" s="2"/>
      <c r="AF22" s="2"/>
      <c r="AG22" s="2"/>
    </row>
    <row r="23" spans="1:33" ht="22.5">
      <c r="A23" s="31"/>
      <c r="B23" s="33" t="str">
        <f ca="1">OFFSET(L!$C$1,MATCH("Declaration"&amp;ADDRESS(ROW(),COLUMN(),4),L!$A:$A,0)-1,SL,,)</f>
        <v>Title - Authorizer:</v>
      </c>
      <c r="C23" s="67"/>
      <c r="D23" s="424" t="s">
        <v>20058</v>
      </c>
      <c r="E23" s="425"/>
      <c r="F23" s="425"/>
      <c r="G23" s="425"/>
      <c r="H23" s="425"/>
      <c r="I23" s="425"/>
      <c r="J23" s="426"/>
      <c r="K23" s="29"/>
      <c r="L23" s="98"/>
      <c r="P23" s="2"/>
      <c r="Q23" s="2"/>
      <c r="R23" s="2"/>
      <c r="S23" s="2"/>
      <c r="T23" s="2"/>
      <c r="U23" s="2"/>
      <c r="V23" s="2"/>
      <c r="W23" s="2"/>
      <c r="X23" s="2"/>
      <c r="Y23" s="2"/>
      <c r="Z23" s="2"/>
      <c r="AA23" s="2">
        <f>IF(AA22=0,0.1,AA22)</f>
        <v>4</v>
      </c>
      <c r="AB23" s="2"/>
      <c r="AC23" s="2"/>
      <c r="AD23" s="2"/>
      <c r="AE23" s="2"/>
      <c r="AF23" s="2"/>
      <c r="AG23" s="2"/>
    </row>
    <row r="24" spans="1:33" ht="22.5">
      <c r="A24" s="31"/>
      <c r="B24" s="33" t="str">
        <f ca="1">OFFSET(L!$C$1,MATCH("Declaration"&amp;ADDRESS(ROW(),COLUMN(),4),L!$A:$A,0)-1,SL,,)</f>
        <v>Email - Authorizer (*):</v>
      </c>
      <c r="C24" s="67"/>
      <c r="D24" s="432" t="s">
        <v>20056</v>
      </c>
      <c r="E24" s="433"/>
      <c r="F24" s="433"/>
      <c r="G24" s="433"/>
      <c r="H24" s="433"/>
      <c r="I24" s="433"/>
      <c r="J24" s="434"/>
      <c r="K24" s="29"/>
      <c r="L24" s="98"/>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4"/>
      <c r="D25" s="424" t="s">
        <v>20057</v>
      </c>
      <c r="E25" s="425"/>
      <c r="F25" s="425"/>
      <c r="G25" s="425"/>
      <c r="H25" s="425"/>
      <c r="I25" s="425"/>
      <c r="J25" s="426"/>
      <c r="K25" s="29"/>
      <c r="L25" s="104"/>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8"/>
      <c r="D26" s="435">
        <v>45842</v>
      </c>
      <c r="E26" s="436"/>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8">
      <c r="A27" s="34"/>
      <c r="B27" s="69"/>
      <c r="C27" s="13"/>
      <c r="D27" s="430"/>
      <c r="E27" s="430"/>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75">
      <c r="A28" s="35"/>
      <c r="B28" s="431" t="str">
        <f ca="1">OFFSET(L!$C$1,MATCH("Declaration"&amp;ADDRESS(ROW(),COLUMN(),4),L!$A:$A,0)-1,SL,,)</f>
        <v>Answer the following questions 1 - 7 based on the declaration scope indicated above</v>
      </c>
      <c r="C28" s="431"/>
      <c r="D28" s="431"/>
      <c r="E28" s="431"/>
      <c r="F28" s="431"/>
      <c r="G28" s="431"/>
      <c r="H28" s="431"/>
      <c r="I28" s="431"/>
      <c r="J28" s="431"/>
      <c r="K28" s="36"/>
      <c r="L28" s="99"/>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12" t="str">
        <f ca="1">OFFSET(L!$C$1,MATCH("Declaration"&amp;ADDRESS(ROW(),COLUMN(),4),L!$A:$A,0)-1,SL,,)</f>
        <v>Answer</v>
      </c>
      <c r="E29" s="412"/>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5">
      <c r="A30" s="34"/>
      <c r="B30" s="299" t="str">
        <f t="shared" ref="B30:B39" si="32">IF(COUNTBLANK(AA12),"",AA12&amp;"(*)")</f>
        <v>Cobalt(*)</v>
      </c>
      <c r="C30" s="28"/>
      <c r="D30" s="403" t="s">
        <v>22</v>
      </c>
      <c r="E30" s="404"/>
      <c r="F30" s="8"/>
      <c r="G30" s="405"/>
      <c r="H30" s="406"/>
      <c r="I30" s="406"/>
      <c r="J30" s="407"/>
      <c r="K30" s="29"/>
      <c r="L30" s="105"/>
      <c r="O30" s="38" t="str">
        <f>IF(B30="","","(*)")</f>
        <v>(*)</v>
      </c>
      <c r="P30" s="38" t="str">
        <f>IF(D30="Yes","(*)","")</f>
        <v/>
      </c>
      <c r="Q30" s="38" t="str">
        <f>IF(D42="Yes","(*)","")</f>
        <v/>
      </c>
      <c r="R30" s="2"/>
      <c r="S30" s="2"/>
      <c r="T30" s="2"/>
      <c r="U30" s="2"/>
      <c r="V30" s="2"/>
      <c r="W30" s="2"/>
      <c r="X30" s="2"/>
      <c r="Y30" s="2"/>
      <c r="Z30" s="2"/>
      <c r="AA30" s="2"/>
      <c r="AB30" s="2"/>
      <c r="AC30" s="2"/>
      <c r="AD30" s="2"/>
      <c r="AE30" s="2"/>
      <c r="AF30" s="2"/>
      <c r="AG30" s="2"/>
    </row>
    <row r="31" spans="1:33" ht="22.5">
      <c r="A31" s="34"/>
      <c r="B31" s="299" t="str">
        <f t="shared" si="32"/>
        <v>Graphite(*)</v>
      </c>
      <c r="C31" s="28"/>
      <c r="D31" s="403" t="s">
        <v>22</v>
      </c>
      <c r="E31" s="404"/>
      <c r="F31" s="8"/>
      <c r="G31" s="405"/>
      <c r="H31" s="406"/>
      <c r="I31" s="406"/>
      <c r="J31" s="407"/>
      <c r="K31" s="29"/>
      <c r="L31" s="105"/>
      <c r="O31" s="38" t="str">
        <f t="shared" ref="O31:O39" si="33">IF(B31="","","(*)")</f>
        <v>(*)</v>
      </c>
      <c r="P31" s="38" t="str">
        <f t="shared" ref="P31:P39" si="34">IF(D31="Yes","(*)","")</f>
        <v/>
      </c>
      <c r="Q31" s="38" t="str">
        <f t="shared" ref="Q31:Q39" si="35">IF(D43="Yes","(*)","")</f>
        <v/>
      </c>
      <c r="R31" s="2"/>
      <c r="S31" s="2"/>
      <c r="T31" s="2"/>
      <c r="U31" s="2"/>
      <c r="V31" s="2"/>
      <c r="W31" s="2"/>
      <c r="X31" s="2"/>
      <c r="Y31" s="2"/>
      <c r="Z31" s="2"/>
      <c r="AA31" s="2"/>
      <c r="AB31" s="2"/>
      <c r="AC31" s="2"/>
      <c r="AD31" s="2"/>
      <c r="AE31" s="2"/>
      <c r="AF31" s="2"/>
      <c r="AG31" s="2"/>
    </row>
    <row r="32" spans="1:33" ht="22.5">
      <c r="A32" s="34"/>
      <c r="B32" s="299" t="str">
        <f t="shared" si="32"/>
        <v>Lithium(*)</v>
      </c>
      <c r="C32" s="28"/>
      <c r="D32" s="403" t="s">
        <v>22</v>
      </c>
      <c r="E32" s="404"/>
      <c r="F32" s="8"/>
      <c r="G32" s="405"/>
      <c r="H32" s="406"/>
      <c r="I32" s="406"/>
      <c r="J32" s="407"/>
      <c r="K32" s="29"/>
      <c r="L32" s="105"/>
      <c r="O32" s="38" t="str">
        <f t="shared" si="33"/>
        <v>(*)</v>
      </c>
      <c r="P32" s="38" t="str">
        <f t="shared" si="34"/>
        <v/>
      </c>
      <c r="Q32" s="38" t="str">
        <f t="shared" si="35"/>
        <v/>
      </c>
      <c r="R32" s="2"/>
      <c r="S32" s="2"/>
      <c r="T32" s="2"/>
      <c r="U32" s="2"/>
      <c r="V32" s="2"/>
      <c r="W32" s="2"/>
      <c r="X32" s="2"/>
      <c r="Y32" s="2"/>
      <c r="Z32" s="2"/>
      <c r="AA32" s="2"/>
      <c r="AB32" s="2"/>
      <c r="AC32" s="2"/>
      <c r="AD32" s="2"/>
      <c r="AE32" s="2"/>
      <c r="AF32" s="2"/>
      <c r="AG32" s="2"/>
    </row>
    <row r="33" spans="1:33" ht="22.5">
      <c r="A33" s="34"/>
      <c r="B33" s="299" t="str">
        <f t="shared" si="32"/>
        <v>Mica(*)</v>
      </c>
      <c r="C33" s="28"/>
      <c r="D33" s="403" t="s">
        <v>25</v>
      </c>
      <c r="E33" s="404"/>
      <c r="F33" s="8"/>
      <c r="G33" s="405"/>
      <c r="H33" s="406"/>
      <c r="I33" s="406"/>
      <c r="J33" s="407"/>
      <c r="K33" s="29"/>
      <c r="L33" s="105"/>
      <c r="O33" s="38" t="str">
        <f t="shared" si="33"/>
        <v>(*)</v>
      </c>
      <c r="P33" s="38" t="str">
        <f t="shared" si="34"/>
        <v>(*)</v>
      </c>
      <c r="Q33" s="38" t="str">
        <f t="shared" si="35"/>
        <v>(*)</v>
      </c>
      <c r="R33" s="2"/>
      <c r="S33" s="2"/>
      <c r="T33" s="2"/>
      <c r="U33" s="2"/>
      <c r="V33" s="2"/>
      <c r="W33" s="2"/>
      <c r="X33" s="2"/>
      <c r="Y33" s="2"/>
      <c r="Z33" s="2"/>
      <c r="AA33" s="2"/>
      <c r="AB33" s="2"/>
      <c r="AC33" s="2"/>
      <c r="AD33" s="2"/>
      <c r="AE33" s="2"/>
      <c r="AF33" s="2"/>
      <c r="AG33" s="2"/>
    </row>
    <row r="34" spans="1:33" ht="22.5">
      <c r="A34" s="34"/>
      <c r="B34" s="299" t="str">
        <f t="shared" si="32"/>
        <v/>
      </c>
      <c r="C34" s="28"/>
      <c r="D34" s="403"/>
      <c r="E34" s="404"/>
      <c r="F34" s="8"/>
      <c r="G34" s="405"/>
      <c r="H34" s="406"/>
      <c r="I34" s="406"/>
      <c r="J34" s="407"/>
      <c r="K34" s="29"/>
      <c r="L34" s="105"/>
      <c r="O34" s="38" t="str">
        <f t="shared" si="33"/>
        <v/>
      </c>
      <c r="P34" s="38" t="str">
        <f t="shared" si="34"/>
        <v/>
      </c>
      <c r="Q34" s="38" t="str">
        <f t="shared" si="35"/>
        <v/>
      </c>
      <c r="R34" s="2"/>
      <c r="S34" s="2"/>
      <c r="T34" s="2"/>
      <c r="U34" s="2"/>
      <c r="V34" s="2"/>
      <c r="W34" s="2"/>
      <c r="X34" s="2"/>
      <c r="Y34" s="2"/>
      <c r="Z34" s="2"/>
      <c r="AA34" s="2"/>
      <c r="AB34" s="2"/>
      <c r="AC34" s="2"/>
      <c r="AD34" s="2"/>
      <c r="AE34" s="2"/>
      <c r="AF34" s="2"/>
      <c r="AG34" s="2"/>
    </row>
    <row r="35" spans="1:33" ht="22.5">
      <c r="A35" s="34"/>
      <c r="B35" s="299" t="str">
        <f t="shared" si="32"/>
        <v/>
      </c>
      <c r="C35" s="28"/>
      <c r="D35" s="403"/>
      <c r="E35" s="404"/>
      <c r="F35" s="8"/>
      <c r="G35" s="405"/>
      <c r="H35" s="406"/>
      <c r="I35" s="406"/>
      <c r="J35" s="407"/>
      <c r="K35" s="29"/>
      <c r="L35" s="105"/>
      <c r="O35" s="38" t="str">
        <f t="shared" si="33"/>
        <v/>
      </c>
      <c r="P35" s="38" t="str">
        <f t="shared" si="34"/>
        <v/>
      </c>
      <c r="Q35" s="38" t="str">
        <f t="shared" si="35"/>
        <v/>
      </c>
      <c r="R35" s="2"/>
      <c r="S35" s="2"/>
      <c r="T35" s="2"/>
      <c r="U35" s="2"/>
      <c r="V35" s="2"/>
      <c r="W35" s="2"/>
      <c r="X35" s="2"/>
      <c r="Y35" s="2"/>
      <c r="Z35" s="2"/>
      <c r="AA35" s="2"/>
      <c r="AB35" s="2"/>
      <c r="AC35" s="2"/>
      <c r="AD35" s="2"/>
      <c r="AE35" s="2"/>
      <c r="AF35" s="2"/>
      <c r="AG35" s="2"/>
    </row>
    <row r="36" spans="1:33" ht="22.5" hidden="1">
      <c r="A36" s="34"/>
      <c r="B36" s="299" t="str">
        <f t="shared" si="32"/>
        <v/>
      </c>
      <c r="C36" s="28"/>
      <c r="D36" s="403"/>
      <c r="E36" s="404"/>
      <c r="F36" s="8"/>
      <c r="G36" s="405"/>
      <c r="H36" s="406"/>
      <c r="I36" s="406"/>
      <c r="J36" s="407"/>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5" hidden="1">
      <c r="A37" s="34"/>
      <c r="B37" s="299" t="str">
        <f t="shared" si="32"/>
        <v/>
      </c>
      <c r="C37" s="28"/>
      <c r="D37" s="403"/>
      <c r="E37" s="404"/>
      <c r="F37" s="8"/>
      <c r="G37" s="405"/>
      <c r="H37" s="406"/>
      <c r="I37" s="406"/>
      <c r="J37" s="407"/>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5" hidden="1">
      <c r="A38" s="34"/>
      <c r="B38" s="299" t="str">
        <f t="shared" si="32"/>
        <v/>
      </c>
      <c r="C38" s="28"/>
      <c r="D38" s="403"/>
      <c r="E38" s="404"/>
      <c r="F38" s="8"/>
      <c r="G38" s="405"/>
      <c r="H38" s="406"/>
      <c r="I38" s="406"/>
      <c r="J38" s="407"/>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5" hidden="1">
      <c r="A39" s="34"/>
      <c r="B39" s="299" t="str">
        <f t="shared" si="32"/>
        <v/>
      </c>
      <c r="C39" s="28"/>
      <c r="D39" s="403"/>
      <c r="E39" s="404"/>
      <c r="F39" s="8"/>
      <c r="G39" s="405"/>
      <c r="H39" s="406"/>
      <c r="I39" s="406"/>
      <c r="J39" s="407"/>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8">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19" t="str">
        <f ca="1">D29</f>
        <v>Answer</v>
      </c>
      <c r="E41" s="419"/>
      <c r="F41" s="14"/>
      <c r="G41" s="37" t="str">
        <f ca="1">G29</f>
        <v>Comments</v>
      </c>
      <c r="H41" s="37"/>
      <c r="I41" s="37"/>
      <c r="J41" s="73"/>
      <c r="K41" s="29"/>
      <c r="L41" s="99" t="s">
        <v>15</v>
      </c>
      <c r="P41" s="301">
        <f>COUNTIF(D$30:E$39,"No")+COUNTIF(D$30:E$39,"Unknown")+COUNTIF(D$30:E$39,"Not declaring")</f>
        <v>3</v>
      </c>
      <c r="Q41" s="38" t="str">
        <f>IF(P41=AA23,"","(*)")</f>
        <v>(*)</v>
      </c>
      <c r="R41" s="2"/>
      <c r="S41" s="2"/>
      <c r="T41" s="2"/>
      <c r="U41" s="2"/>
      <c r="V41" s="2"/>
      <c r="W41" s="2"/>
      <c r="X41" s="2"/>
      <c r="Y41" s="2"/>
      <c r="Z41" s="2"/>
      <c r="AA41" s="2"/>
      <c r="AB41" s="2"/>
      <c r="AC41" s="2"/>
      <c r="AD41" s="2"/>
      <c r="AE41" s="2"/>
      <c r="AF41" s="2"/>
      <c r="AG41" s="2"/>
    </row>
    <row r="42" spans="1:33" ht="22.5">
      <c r="A42" s="34"/>
      <c r="B42" s="300" t="str">
        <f t="shared" ref="B42:B51" si="36">IF(ISERROR(AA12),"",AA12&amp;"")&amp;P42</f>
        <v>Cobalt</v>
      </c>
      <c r="C42" s="28"/>
      <c r="D42" s="403"/>
      <c r="E42" s="404"/>
      <c r="F42" s="8"/>
      <c r="G42" s="405"/>
      <c r="H42" s="406"/>
      <c r="I42" s="406"/>
      <c r="J42" s="407"/>
      <c r="K42" s="29"/>
      <c r="L42" s="105"/>
      <c r="P42" s="301" t="str">
        <f>IF(OR(D30="No",D30="Unknown",D30="Not declaring"),"",O30)</f>
        <v/>
      </c>
      <c r="R42" s="2"/>
      <c r="S42" s="302" t="str">
        <f>IF(COUNTIF(D42,"Yes"),AA12,"")</f>
        <v/>
      </c>
      <c r="T42" s="303" t="str">
        <f>IF(S43="",S42,IF(S42="",S43,IF(S42&gt;S43,S43,S42)))</f>
        <v/>
      </c>
      <c r="U42" s="303" t="str">
        <f>T42</f>
        <v/>
      </c>
      <c r="V42" s="303" t="str">
        <f t="shared" ref="V42" si="37">IF(U43="",U42,IF(U42="",U43,IF(U42&gt;U43,U43,U42)))</f>
        <v>Mica</v>
      </c>
      <c r="W42" s="303" t="str">
        <f t="shared" ref="W42" si="38">V42</f>
        <v>Mica</v>
      </c>
      <c r="X42" s="303" t="str">
        <f t="shared" ref="X42" si="39">IF(W43="",W42,IF(W42="",W43,IF(W42&gt;W43,W43,W42)))</f>
        <v>Mica</v>
      </c>
      <c r="Y42" s="303" t="str">
        <f t="shared" ref="Y42" si="40">X42</f>
        <v>Mica</v>
      </c>
      <c r="Z42" s="303" t="str">
        <f t="shared" ref="Z42" si="41">IF(Y43="",Y42,IF(Y42="",Y43,IF(Y42&gt;Y43,Y43,Y42)))</f>
        <v>Mica</v>
      </c>
      <c r="AA42" s="303" t="str">
        <f t="shared" ref="AA42" si="42">Z42</f>
        <v>Mica</v>
      </c>
      <c r="AB42" s="303" t="str">
        <f t="shared" ref="AB42" si="43">IF(AA43="",AA42,IF(AA42="",AA43,IF(AA42&gt;AA43,AA43,AA42)))</f>
        <v>Mica</v>
      </c>
      <c r="AC42" s="303" t="str">
        <f t="shared" ref="AC42" si="44">AB42</f>
        <v>Mica</v>
      </c>
      <c r="AD42" s="2"/>
      <c r="AE42" s="2"/>
      <c r="AF42" s="2"/>
      <c r="AG42" s="2"/>
    </row>
    <row r="43" spans="1:33" ht="22.5">
      <c r="A43" s="34"/>
      <c r="B43" s="300" t="str">
        <f t="shared" si="36"/>
        <v>Graphite</v>
      </c>
      <c r="C43" s="28"/>
      <c r="D43" s="403"/>
      <c r="E43" s="404"/>
      <c r="F43" s="8"/>
      <c r="G43" s="405"/>
      <c r="H43" s="406"/>
      <c r="I43" s="406"/>
      <c r="J43" s="407"/>
      <c r="K43" s="29"/>
      <c r="L43" s="105"/>
      <c r="P43" s="301" t="str">
        <f t="shared" ref="P43:P51" si="45">IF(OR(D31="No",D31="Unknown",D31="Not declaring"),"",O31)</f>
        <v/>
      </c>
      <c r="R43" s="2"/>
      <c r="S43" s="302" t="str">
        <f t="shared" ref="S43:S51" si="46">IF(COUNTIF(D43,"Yes"),AA13,"")</f>
        <v/>
      </c>
      <c r="T43" s="303" t="str">
        <f>IF(S43="",S43,IF(S42="",S42,IF(S42&gt;S43,S42,S43)))</f>
        <v/>
      </c>
      <c r="U43" s="303" t="str">
        <f t="shared" ref="U43" si="47">IF(T44="",T43,IF(T43="",T44,IF(T43&gt;T44,T44,T43)))</f>
        <v>Mica</v>
      </c>
      <c r="V43" s="303" t="str">
        <f t="shared" ref="V43" si="48">IF(U43="",U43,IF(U42="",U42,IF(U42&gt;U43,U42,U43)))</f>
        <v/>
      </c>
      <c r="W43" s="303" t="str">
        <f t="shared" ref="W43" si="49">IF(V44="",V43,IF(V43="",V44,IF(V43&gt;V44,V44,V43)))</f>
        <v/>
      </c>
      <c r="X43" s="303" t="str">
        <f t="shared" ref="X43" si="50">IF(W43="",W43,IF(W42="",W42,IF(W42&gt;W43,W42,W43)))</f>
        <v/>
      </c>
      <c r="Y43" s="303" t="str">
        <f t="shared" ref="Y43" si="51">IF(X44="",X43,IF(X43="",X44,IF(X43&gt;X44,X44,X43)))</f>
        <v/>
      </c>
      <c r="Z43" s="303" t="str">
        <f t="shared" ref="Z43" si="52">IF(Y43="",Y43,IF(Y42="",Y42,IF(Y42&gt;Y43,Y42,Y43)))</f>
        <v/>
      </c>
      <c r="AA43" s="303" t="str">
        <f t="shared" ref="AA43" si="53">IF(Z44="",Z43,IF(Z43="",Z44,IF(Z43&gt;Z44,Z44,Z43)))</f>
        <v/>
      </c>
      <c r="AB43" s="303" t="str">
        <f t="shared" ref="AB43" si="54">IF(AA43="",AA43,IF(AA42="",AA42,IF(AA42&gt;AA43,AA42,AA43)))</f>
        <v/>
      </c>
      <c r="AC43" s="303" t="str">
        <f t="shared" ref="AC43" si="55">IF(AB44="",AB43,IF(AB43="",AB44,IF(AB43&gt;AB44,AB44,AB43)))</f>
        <v/>
      </c>
      <c r="AD43" s="2"/>
      <c r="AE43" s="2"/>
      <c r="AF43" s="2"/>
      <c r="AG43" s="2"/>
    </row>
    <row r="44" spans="1:33" ht="22.5">
      <c r="A44" s="34"/>
      <c r="B44" s="300" t="str">
        <f t="shared" si="36"/>
        <v>Lithium</v>
      </c>
      <c r="C44" s="28"/>
      <c r="D44" s="403"/>
      <c r="E44" s="404"/>
      <c r="F44" s="8"/>
      <c r="G44" s="405"/>
      <c r="H44" s="406"/>
      <c r="I44" s="406"/>
      <c r="J44" s="407"/>
      <c r="K44" s="29"/>
      <c r="L44" s="105"/>
      <c r="P44" s="301" t="str">
        <f t="shared" si="45"/>
        <v/>
      </c>
      <c r="R44" s="2"/>
      <c r="S44" s="302" t="str">
        <f t="shared" si="46"/>
        <v/>
      </c>
      <c r="T44" s="303" t="str">
        <f t="shared" ref="T44" si="56">IF(S45="",S44,IF(S44="",S45,IF(S44&gt;S45,S45,S44)))</f>
        <v>Mica</v>
      </c>
      <c r="U44" s="303" t="str">
        <f t="shared" ref="U44" si="57">IF(T44="",T44,IF(T43="",T43,IF(T43&gt;T44,T43,T44)))</f>
        <v/>
      </c>
      <c r="V44" s="303" t="str">
        <f t="shared" ref="V44" si="58">IF(U45="",U44,IF(U44="",U45,IF(U44&gt;U45,U45,U44)))</f>
        <v/>
      </c>
      <c r="W44" s="303" t="str">
        <f t="shared" ref="W44" si="59">IF(V44="",V44,IF(V43="",V43,IF(V43&gt;V44,V43,V44)))</f>
        <v/>
      </c>
      <c r="X44" s="303" t="str">
        <f t="shared" ref="X44" si="60">IF(W45="",W44,IF(W44="",W45,IF(W44&gt;W45,W45,W44)))</f>
        <v/>
      </c>
      <c r="Y44" s="303" t="str">
        <f t="shared" ref="Y44" si="61">IF(X44="",X44,IF(X43="",X43,IF(X43&gt;X44,X43,X44)))</f>
        <v/>
      </c>
      <c r="Z44" s="303" t="str">
        <f t="shared" ref="Z44" si="62">IF(Y45="",Y44,IF(Y44="",Y45,IF(Y44&gt;Y45,Y45,Y44)))</f>
        <v/>
      </c>
      <c r="AA44" s="303" t="str">
        <f t="shared" ref="AA44" si="63">IF(Z44="",Z44,IF(Z43="",Z43,IF(Z43&gt;Z44,Z43,Z44)))</f>
        <v/>
      </c>
      <c r="AB44" s="303" t="str">
        <f t="shared" ref="AB44" si="64">IF(AA45="",AA44,IF(AA44="",AA45,IF(AA44&gt;AA45,AA45,AA44)))</f>
        <v/>
      </c>
      <c r="AC44" s="303" t="str">
        <f t="shared" ref="AC44" si="65">IF(AB44="",AB44,IF(AB43="",AB43,IF(AB43&gt;AB44,AB43,AB44)))</f>
        <v/>
      </c>
      <c r="AD44" s="2"/>
      <c r="AE44" s="2"/>
      <c r="AF44" s="2"/>
      <c r="AG44" s="2"/>
    </row>
    <row r="45" spans="1:33" ht="22.5">
      <c r="A45" s="34"/>
      <c r="B45" s="300" t="str">
        <f t="shared" si="36"/>
        <v>Mica(*)</v>
      </c>
      <c r="C45" s="28"/>
      <c r="D45" s="403" t="s">
        <v>25</v>
      </c>
      <c r="E45" s="404"/>
      <c r="F45" s="8"/>
      <c r="G45" s="405"/>
      <c r="H45" s="406"/>
      <c r="I45" s="406"/>
      <c r="J45" s="407"/>
      <c r="K45" s="29"/>
      <c r="L45" s="105"/>
      <c r="P45" s="301" t="str">
        <f t="shared" si="45"/>
        <v>(*)</v>
      </c>
      <c r="R45" s="2"/>
      <c r="S45" s="302" t="str">
        <f t="shared" si="46"/>
        <v>Mica</v>
      </c>
      <c r="T45" s="303" t="str">
        <f t="shared" ref="T45" si="66">IF(S45="",S45,IF(S44="",S44,IF(S44&gt;S45,S44,S45)))</f>
        <v/>
      </c>
      <c r="U45" s="303" t="str">
        <f t="shared" ref="U45" si="67">IF(T46="",T45,IF(T45="",T46,IF(T45&gt;T46,T46,T45)))</f>
        <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2.5">
      <c r="A46" s="34"/>
      <c r="B46" s="300" t="str">
        <f t="shared" si="36"/>
        <v/>
      </c>
      <c r="C46" s="28"/>
      <c r="D46" s="403"/>
      <c r="E46" s="404"/>
      <c r="F46" s="8"/>
      <c r="G46" s="405"/>
      <c r="H46" s="406"/>
      <c r="I46" s="406"/>
      <c r="J46" s="407"/>
      <c r="K46" s="29"/>
      <c r="L46" s="105"/>
      <c r="P46" s="301" t="str">
        <f t="shared" si="45"/>
        <v/>
      </c>
      <c r="R46" s="2"/>
      <c r="S46" s="302" t="str">
        <f t="shared" si="46"/>
        <v/>
      </c>
      <c r="T46" s="303" t="str">
        <f t="shared" ref="T46" si="76">IF(S47="",S46,IF(S46="",S47,IF(S46&gt;S47,S47,S46)))</f>
        <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2.5">
      <c r="A47" s="34"/>
      <c r="B47" s="300" t="str">
        <f t="shared" si="36"/>
        <v/>
      </c>
      <c r="C47" s="28"/>
      <c r="D47" s="403"/>
      <c r="E47" s="404"/>
      <c r="F47" s="8"/>
      <c r="G47" s="405"/>
      <c r="H47" s="406"/>
      <c r="I47" s="406"/>
      <c r="J47" s="407"/>
      <c r="K47" s="29"/>
      <c r="L47" s="105"/>
      <c r="P47" s="301" t="str">
        <f t="shared" si="45"/>
        <v/>
      </c>
      <c r="R47" s="2"/>
      <c r="S47" s="302" t="str">
        <f t="shared" si="46"/>
        <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2.5" hidden="1">
      <c r="A48" s="34"/>
      <c r="B48" s="300" t="str">
        <f t="shared" si="36"/>
        <v/>
      </c>
      <c r="C48" s="28"/>
      <c r="D48" s="403"/>
      <c r="E48" s="404"/>
      <c r="F48" s="8"/>
      <c r="G48" s="405"/>
      <c r="H48" s="406"/>
      <c r="I48" s="406"/>
      <c r="J48" s="407"/>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2.5" hidden="1">
      <c r="A49" s="34"/>
      <c r="B49" s="300" t="str">
        <f t="shared" si="36"/>
        <v/>
      </c>
      <c r="C49" s="28"/>
      <c r="D49" s="403"/>
      <c r="E49" s="404"/>
      <c r="F49" s="8"/>
      <c r="G49" s="405"/>
      <c r="H49" s="406"/>
      <c r="I49" s="406"/>
      <c r="J49" s="407"/>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2.5" hidden="1">
      <c r="A50" s="34"/>
      <c r="B50" s="300" t="str">
        <f t="shared" si="36"/>
        <v/>
      </c>
      <c r="C50" s="28"/>
      <c r="D50" s="403"/>
      <c r="E50" s="404"/>
      <c r="F50" s="8"/>
      <c r="G50" s="405"/>
      <c r="H50" s="406"/>
      <c r="I50" s="406"/>
      <c r="J50" s="407"/>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2.5" hidden="1">
      <c r="A51" s="34"/>
      <c r="B51" s="300" t="str">
        <f t="shared" si="36"/>
        <v/>
      </c>
      <c r="C51" s="28"/>
      <c r="D51" s="403"/>
      <c r="E51" s="404"/>
      <c r="F51" s="8"/>
      <c r="G51" s="405"/>
      <c r="H51" s="406"/>
      <c r="I51" s="406"/>
      <c r="J51" s="407"/>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8">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36.6"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19" t="str">
        <f ca="1">D29</f>
        <v>Answer</v>
      </c>
      <c r="E53" s="419"/>
      <c r="F53" s="14"/>
      <c r="G53" s="37" t="str">
        <f ca="1">G29</f>
        <v>Comments</v>
      </c>
      <c r="H53" s="423"/>
      <c r="I53" s="423"/>
      <c r="J53" s="423"/>
      <c r="K53" s="29"/>
      <c r="L53" s="99" t="s">
        <v>18</v>
      </c>
      <c r="P53" s="38">
        <f>COUNTIF(D$30:E$39,"No")+COUNTIF(D$30:E$39,"Unknown")+COUNTIF(D$30:E$39,"Not declaring")+COUNTIF(D$42:E$51,"No")+COUNTIF(D$42:E$51,"Unknown")</f>
        <v>3</v>
      </c>
      <c r="Q53" s="38" t="str">
        <f>IF(P53=AA23,"","(*)")</f>
        <v>(*)</v>
      </c>
      <c r="R53" s="2"/>
      <c r="S53" s="2"/>
      <c r="T53" s="2"/>
      <c r="U53" s="2"/>
      <c r="V53" s="2"/>
      <c r="W53" s="2"/>
      <c r="X53" s="2"/>
      <c r="Y53" s="2">
        <v>37</v>
      </c>
      <c r="Z53" s="2"/>
      <c r="AA53" s="2"/>
      <c r="AB53" s="2"/>
      <c r="AC53" s="2"/>
      <c r="AD53" s="2"/>
      <c r="AE53" s="2"/>
      <c r="AF53" s="2"/>
      <c r="AG53" s="2"/>
    </row>
    <row r="54" spans="1:33" ht="22.5">
      <c r="A54" s="34"/>
      <c r="B54" s="300" t="str">
        <f>IF(ISERROR(AA$12),"",AA$12&amp;"")&amp;P$54</f>
        <v>Cobalt</v>
      </c>
      <c r="C54" s="6"/>
      <c r="D54" s="403"/>
      <c r="E54" s="404"/>
      <c r="F54" s="40"/>
      <c r="G54" s="405"/>
      <c r="H54" s="406"/>
      <c r="I54" s="406"/>
      <c r="J54" s="407"/>
      <c r="K54" s="29"/>
      <c r="L54" s="105"/>
      <c r="P54" s="301" t="str">
        <f>IF(OR(D30="No",D30="Unknown",D30="Not declaring",D42="No",D42="Unknown"),"",O30)</f>
        <v/>
      </c>
      <c r="Q54" s="2"/>
      <c r="R54" s="2"/>
      <c r="S54" s="2"/>
      <c r="T54" s="2"/>
      <c r="U54" s="2"/>
      <c r="V54" s="2"/>
      <c r="W54" s="2"/>
      <c r="X54" s="2"/>
      <c r="Y54" s="2">
        <v>38</v>
      </c>
      <c r="Z54" s="2"/>
      <c r="AA54" s="2"/>
      <c r="AB54" s="2"/>
      <c r="AC54" s="2"/>
      <c r="AD54" s="2"/>
      <c r="AE54" s="2"/>
      <c r="AF54" s="2"/>
    </row>
    <row r="55" spans="1:33" ht="22.5">
      <c r="A55" s="34"/>
      <c r="B55" s="300" t="str">
        <f>IF(ISERROR(AA$13),"",AA$13&amp;"")&amp;P$55</f>
        <v>Graphite</v>
      </c>
      <c r="C55" s="6"/>
      <c r="D55" s="403"/>
      <c r="E55" s="404"/>
      <c r="F55" s="40"/>
      <c r="G55" s="405"/>
      <c r="H55" s="406"/>
      <c r="I55" s="406"/>
      <c r="J55" s="407"/>
      <c r="K55" s="29"/>
      <c r="L55" s="105"/>
      <c r="P55" s="301" t="str">
        <f t="shared" ref="P55:P63" si="135">IF(OR(D31="No",D31="Unknown",D31="Not declaring",D43="No",D43="Unknown"),"",O31)</f>
        <v/>
      </c>
      <c r="Q55" s="2"/>
      <c r="R55" s="2"/>
      <c r="S55" s="2"/>
      <c r="T55" s="2"/>
      <c r="U55" s="2"/>
      <c r="V55" s="2"/>
      <c r="W55" s="2"/>
      <c r="X55" s="2"/>
      <c r="Y55" s="2">
        <v>39</v>
      </c>
      <c r="Z55" s="2"/>
      <c r="AA55" s="2"/>
      <c r="AB55" s="2"/>
      <c r="AC55" s="2"/>
      <c r="AD55" s="2"/>
      <c r="AE55" s="2"/>
      <c r="AF55" s="2"/>
    </row>
    <row r="56" spans="1:33" ht="21.95" customHeight="1">
      <c r="A56" s="34"/>
      <c r="B56" s="300" t="str">
        <f>IF(ISERROR(AA$14),"",AA$14&amp;"")&amp;P$56</f>
        <v>Lithium</v>
      </c>
      <c r="C56" s="6"/>
      <c r="D56" s="403"/>
      <c r="E56" s="404"/>
      <c r="F56" s="40"/>
      <c r="G56" s="405"/>
      <c r="H56" s="406"/>
      <c r="I56" s="406"/>
      <c r="J56" s="407"/>
      <c r="K56" s="29"/>
      <c r="L56" s="105"/>
      <c r="P56" s="301" t="str">
        <f t="shared" si="135"/>
        <v/>
      </c>
      <c r="Q56" s="2"/>
      <c r="R56" s="2"/>
      <c r="S56" s="2"/>
      <c r="T56" s="2"/>
      <c r="U56" s="2"/>
      <c r="V56" s="2"/>
      <c r="W56" s="2"/>
      <c r="X56" s="2"/>
      <c r="Y56" s="2">
        <v>40</v>
      </c>
      <c r="Z56" s="2"/>
      <c r="AA56" s="2"/>
      <c r="AB56" s="2"/>
      <c r="AC56" s="2"/>
      <c r="AD56" s="2"/>
      <c r="AE56" s="2"/>
      <c r="AF56" s="2"/>
    </row>
    <row r="57" spans="1:33" ht="21.95" customHeight="1">
      <c r="A57" s="34"/>
      <c r="B57" s="300" t="str">
        <f>IF(ISERROR(AA$15),"",AA$15&amp;"")&amp;P$57</f>
        <v>Mica(*)</v>
      </c>
      <c r="C57" s="6"/>
      <c r="D57" s="403" t="s">
        <v>22</v>
      </c>
      <c r="E57" s="404"/>
      <c r="F57" s="40"/>
      <c r="G57" s="405"/>
      <c r="H57" s="406"/>
      <c r="I57" s="406"/>
      <c r="J57" s="407"/>
      <c r="K57" s="29"/>
      <c r="L57" s="105"/>
      <c r="P57" s="301" t="str">
        <f t="shared" si="135"/>
        <v>(*)</v>
      </c>
      <c r="Q57" s="2"/>
      <c r="R57" s="2"/>
      <c r="S57" s="2"/>
      <c r="T57" s="2"/>
      <c r="U57" s="2"/>
      <c r="V57" s="2"/>
      <c r="W57" s="2"/>
      <c r="X57" s="2"/>
      <c r="Y57" s="2">
        <v>41</v>
      </c>
      <c r="Z57" s="2"/>
      <c r="AA57" s="2"/>
      <c r="AB57" s="2"/>
      <c r="AC57" s="2"/>
      <c r="AD57" s="2"/>
      <c r="AE57" s="2"/>
      <c r="AF57" s="2"/>
    </row>
    <row r="58" spans="1:33" ht="22.5">
      <c r="A58" s="34"/>
      <c r="B58" s="300" t="str">
        <f>IF(ISERROR(AA$16),"",AA$16&amp;"")&amp;P$58</f>
        <v/>
      </c>
      <c r="C58" s="6"/>
      <c r="D58" s="403"/>
      <c r="E58" s="404"/>
      <c r="F58" s="40"/>
      <c r="G58" s="405"/>
      <c r="H58" s="406"/>
      <c r="I58" s="406"/>
      <c r="J58" s="407"/>
      <c r="K58" s="29"/>
      <c r="L58" s="105"/>
      <c r="P58" s="301" t="str">
        <f t="shared" si="135"/>
        <v/>
      </c>
      <c r="Q58" s="2"/>
      <c r="R58" s="2"/>
      <c r="S58" s="2"/>
      <c r="T58" s="2"/>
      <c r="U58" s="2"/>
      <c r="V58" s="2"/>
      <c r="W58" s="2"/>
      <c r="X58" s="2"/>
      <c r="Y58" s="2">
        <v>39</v>
      </c>
      <c r="Z58" s="2"/>
      <c r="AA58" s="2"/>
      <c r="AB58" s="2"/>
      <c r="AC58" s="2"/>
      <c r="AD58" s="2"/>
      <c r="AE58" s="2"/>
      <c r="AF58" s="2"/>
    </row>
    <row r="59" spans="1:33" ht="22.5">
      <c r="A59" s="34"/>
      <c r="B59" s="300" t="str">
        <f>IF(ISERROR(AA$17),"",AA$17&amp;"")&amp;P$59</f>
        <v/>
      </c>
      <c r="C59" s="6"/>
      <c r="D59" s="403"/>
      <c r="E59" s="404"/>
      <c r="F59" s="40"/>
      <c r="G59" s="405"/>
      <c r="H59" s="406"/>
      <c r="I59" s="406"/>
      <c r="J59" s="407"/>
      <c r="K59" s="29"/>
      <c r="L59" s="105"/>
      <c r="P59" s="301" t="str">
        <f t="shared" si="135"/>
        <v/>
      </c>
      <c r="Q59" s="2"/>
      <c r="R59" s="2"/>
      <c r="S59" s="2"/>
      <c r="T59" s="2"/>
      <c r="U59" s="2"/>
      <c r="V59" s="2"/>
      <c r="W59" s="2"/>
      <c r="X59" s="2"/>
      <c r="Y59" s="2">
        <v>39</v>
      </c>
      <c r="Z59" s="2"/>
      <c r="AA59" s="2"/>
      <c r="AB59" s="2"/>
      <c r="AC59" s="2"/>
      <c r="AD59" s="2"/>
      <c r="AE59" s="2"/>
      <c r="AF59" s="2"/>
    </row>
    <row r="60" spans="1:33" ht="22.5" hidden="1">
      <c r="A60" s="34"/>
      <c r="B60" s="300" t="str">
        <f>IF(ISERROR(AA$18),"",AA$18&amp;"")&amp;P$60</f>
        <v/>
      </c>
      <c r="C60" s="6"/>
      <c r="D60" s="403"/>
      <c r="E60" s="404"/>
      <c r="F60" s="40"/>
      <c r="G60" s="405"/>
      <c r="H60" s="406"/>
      <c r="I60" s="406"/>
      <c r="J60" s="407"/>
      <c r="K60" s="29"/>
      <c r="L60" s="105"/>
      <c r="P60" s="301" t="str">
        <f t="shared" si="135"/>
        <v/>
      </c>
      <c r="Q60" s="2"/>
      <c r="R60" s="2"/>
      <c r="S60" s="2"/>
      <c r="T60" s="2"/>
      <c r="U60" s="2"/>
      <c r="V60" s="2"/>
      <c r="W60" s="2"/>
      <c r="X60" s="2"/>
      <c r="Y60" s="2">
        <v>39</v>
      </c>
      <c r="Z60" s="2"/>
      <c r="AA60" s="2"/>
      <c r="AB60" s="2"/>
      <c r="AC60" s="2"/>
      <c r="AD60" s="2"/>
      <c r="AE60" s="2"/>
      <c r="AF60" s="2"/>
    </row>
    <row r="61" spans="1:33" ht="22.5" hidden="1">
      <c r="A61" s="34"/>
      <c r="B61" s="300" t="str">
        <f>IF(ISERROR(AA$19),"",AA$19&amp;"")&amp;P$61</f>
        <v/>
      </c>
      <c r="C61" s="6"/>
      <c r="D61" s="403"/>
      <c r="E61" s="404"/>
      <c r="F61" s="40"/>
      <c r="G61" s="405"/>
      <c r="H61" s="406"/>
      <c r="I61" s="406"/>
      <c r="J61" s="407"/>
      <c r="K61" s="29"/>
      <c r="L61" s="105"/>
      <c r="P61" s="301" t="str">
        <f t="shared" si="135"/>
        <v/>
      </c>
      <c r="Q61" s="2"/>
      <c r="R61" s="2"/>
      <c r="S61" s="2"/>
      <c r="T61" s="2"/>
      <c r="U61" s="2"/>
      <c r="V61" s="2"/>
      <c r="W61" s="2"/>
      <c r="X61" s="2"/>
      <c r="Y61" s="2">
        <v>39</v>
      </c>
      <c r="Z61" s="2"/>
      <c r="AA61" s="2"/>
      <c r="AB61" s="2"/>
      <c r="AC61" s="2"/>
      <c r="AD61" s="2"/>
      <c r="AE61" s="2"/>
      <c r="AF61" s="2"/>
    </row>
    <row r="62" spans="1:33" ht="22.5" hidden="1">
      <c r="A62" s="34"/>
      <c r="B62" s="300" t="str">
        <f>IF(ISERROR(AA$20),"",AA$20&amp;"")&amp;P$62</f>
        <v/>
      </c>
      <c r="C62" s="6"/>
      <c r="D62" s="403"/>
      <c r="E62" s="404"/>
      <c r="F62" s="40"/>
      <c r="G62" s="405"/>
      <c r="H62" s="406"/>
      <c r="I62" s="406"/>
      <c r="J62" s="407"/>
      <c r="K62" s="29"/>
      <c r="L62" s="105"/>
      <c r="P62" s="301" t="str">
        <f t="shared" si="135"/>
        <v/>
      </c>
      <c r="Q62" s="2"/>
      <c r="R62" s="2"/>
      <c r="S62" s="2"/>
      <c r="T62" s="2"/>
      <c r="U62" s="2"/>
      <c r="V62" s="2"/>
      <c r="W62" s="2"/>
      <c r="X62" s="2"/>
      <c r="Y62" s="2">
        <v>39</v>
      </c>
      <c r="Z62" s="2"/>
      <c r="AA62" s="2"/>
      <c r="AB62" s="2"/>
      <c r="AC62" s="2"/>
      <c r="AD62" s="2"/>
      <c r="AE62" s="2"/>
      <c r="AF62" s="2"/>
    </row>
    <row r="63" spans="1:33" ht="22.5" hidden="1">
      <c r="A63" s="34"/>
      <c r="B63" s="300" t="str">
        <f>IF(ISERROR(AA$21),"",AA$21&amp;"")&amp;P$63</f>
        <v/>
      </c>
      <c r="C63" s="6"/>
      <c r="D63" s="403"/>
      <c r="E63" s="404"/>
      <c r="F63" s="40"/>
      <c r="G63" s="405"/>
      <c r="H63" s="406"/>
      <c r="I63" s="406"/>
      <c r="J63" s="407"/>
      <c r="K63" s="29"/>
      <c r="L63" s="105"/>
      <c r="P63" s="301" t="str">
        <f t="shared" si="135"/>
        <v/>
      </c>
      <c r="Q63" s="2"/>
      <c r="R63" s="2"/>
      <c r="S63" s="2"/>
      <c r="T63" s="2"/>
      <c r="U63" s="2"/>
      <c r="V63" s="2"/>
      <c r="W63" s="2"/>
      <c r="X63" s="2"/>
      <c r="Y63" s="2">
        <v>39</v>
      </c>
      <c r="Z63" s="2"/>
      <c r="AA63" s="2"/>
      <c r="AB63" s="2"/>
      <c r="AC63" s="2"/>
      <c r="AD63" s="2"/>
      <c r="AE63" s="2"/>
      <c r="AF63" s="2"/>
    </row>
    <row r="64" spans="1:33" ht="18">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39.75" customHeight="1">
      <c r="A65" s="34"/>
      <c r="B65" s="37" t="str">
        <f ca="1">OFFSET(L!$C$1,MATCH("Declaration"&amp;ADDRESS(ROW(),COLUMN(),4),L!$A:$A,0)-1,SL,,)&amp;Q53</f>
        <v>4) Does 100 percent of the specified minaral/metal originate from recycled or scrap sources?(*)</v>
      </c>
      <c r="C65" s="6"/>
      <c r="D65" s="419" t="str">
        <f ca="1">D29</f>
        <v>Answer</v>
      </c>
      <c r="E65" s="419"/>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5">
      <c r="A66" s="34"/>
      <c r="B66" s="300" t="str">
        <f>IF(ISERROR(AA$12),"",AA$12&amp;"")&amp;P$54</f>
        <v>Cobalt</v>
      </c>
      <c r="C66" s="6"/>
      <c r="D66" s="403"/>
      <c r="E66" s="404"/>
      <c r="F66" s="40"/>
      <c r="G66" s="405"/>
      <c r="H66" s="406"/>
      <c r="I66" s="406"/>
      <c r="J66" s="407"/>
      <c r="K66" s="29"/>
      <c r="L66" s="105"/>
      <c r="P66" s="2"/>
      <c r="Q66" s="2"/>
      <c r="R66" s="2"/>
      <c r="S66" s="2"/>
      <c r="T66" s="2"/>
      <c r="U66" s="2"/>
      <c r="V66" s="2"/>
      <c r="W66" s="2"/>
      <c r="X66" s="2"/>
      <c r="Y66" s="2">
        <v>44</v>
      </c>
      <c r="Z66" s="2"/>
      <c r="AA66" s="2"/>
      <c r="AB66" s="2"/>
      <c r="AC66" s="2"/>
      <c r="AD66" s="2"/>
      <c r="AE66" s="2"/>
      <c r="AF66" s="2"/>
      <c r="AG66" s="2"/>
    </row>
    <row r="67" spans="1:33" ht="20.100000000000001" customHeight="1">
      <c r="A67" s="34"/>
      <c r="B67" s="300" t="str">
        <f>IF(ISERROR(AA$13),"",AA$13&amp;"")&amp;P$55</f>
        <v>Graphite</v>
      </c>
      <c r="C67" s="6"/>
      <c r="D67" s="403"/>
      <c r="E67" s="404"/>
      <c r="F67" s="40"/>
      <c r="G67" s="405"/>
      <c r="H67" s="406"/>
      <c r="I67" s="406"/>
      <c r="J67" s="407"/>
      <c r="K67" s="29"/>
      <c r="L67" s="105"/>
      <c r="P67" s="2"/>
      <c r="Q67" s="2"/>
      <c r="R67" s="2"/>
      <c r="S67" s="2"/>
      <c r="T67" s="2"/>
      <c r="U67" s="2"/>
      <c r="V67" s="2"/>
      <c r="W67" s="2"/>
      <c r="X67" s="2"/>
      <c r="Y67" s="2">
        <v>45</v>
      </c>
      <c r="Z67" s="2"/>
      <c r="AA67" s="2"/>
      <c r="AB67" s="2"/>
      <c r="AC67" s="2"/>
      <c r="AD67" s="2"/>
      <c r="AE67" s="2"/>
      <c r="AF67" s="2"/>
      <c r="AG67" s="2"/>
    </row>
    <row r="68" spans="1:33" ht="20.100000000000001" customHeight="1">
      <c r="A68" s="34"/>
      <c r="B68" s="300" t="str">
        <f>IF(ISERROR(AA$14),"",AA$14&amp;"")&amp;P$56</f>
        <v>Lithium</v>
      </c>
      <c r="C68" s="6"/>
      <c r="D68" s="403"/>
      <c r="E68" s="404"/>
      <c r="F68" s="40"/>
      <c r="G68" s="405"/>
      <c r="H68" s="406"/>
      <c r="I68" s="406"/>
      <c r="J68" s="407"/>
      <c r="K68" s="29"/>
      <c r="L68" s="105"/>
      <c r="P68" s="2"/>
      <c r="Q68" s="2"/>
      <c r="R68" s="2"/>
      <c r="S68" s="2"/>
      <c r="T68" s="2"/>
      <c r="U68" s="2"/>
      <c r="V68" s="2"/>
      <c r="W68" s="2"/>
      <c r="X68" s="2"/>
      <c r="Y68" s="2">
        <v>45</v>
      </c>
      <c r="Z68" s="2"/>
      <c r="AA68" s="2"/>
      <c r="AB68" s="2"/>
      <c r="AC68" s="2"/>
      <c r="AD68" s="2"/>
      <c r="AE68" s="2"/>
      <c r="AF68" s="2"/>
      <c r="AG68" s="2"/>
    </row>
    <row r="69" spans="1:33" ht="20.100000000000001" customHeight="1">
      <c r="A69" s="34"/>
      <c r="B69" s="300" t="str">
        <f>IF(ISERROR(AA$15),"",AA$15&amp;"")&amp;P$57</f>
        <v>Mica(*)</v>
      </c>
      <c r="C69" s="6"/>
      <c r="D69" s="403" t="s">
        <v>26</v>
      </c>
      <c r="E69" s="404"/>
      <c r="F69" s="40"/>
      <c r="G69" s="405"/>
      <c r="H69" s="406"/>
      <c r="I69" s="406"/>
      <c r="J69" s="407"/>
      <c r="K69" s="29"/>
      <c r="L69" s="105"/>
      <c r="P69" s="2"/>
      <c r="Q69" s="2"/>
      <c r="R69" s="2"/>
      <c r="S69" s="2"/>
      <c r="T69" s="2"/>
      <c r="U69" s="2"/>
      <c r="V69" s="2"/>
      <c r="W69" s="2"/>
      <c r="X69" s="2"/>
      <c r="Y69" s="2">
        <v>45</v>
      </c>
      <c r="Z69" s="2"/>
      <c r="AA69" s="2"/>
      <c r="AB69" s="2"/>
      <c r="AC69" s="2"/>
      <c r="AD69" s="2"/>
      <c r="AE69" s="2"/>
      <c r="AF69" s="2"/>
      <c r="AG69" s="2"/>
    </row>
    <row r="70" spans="1:33" ht="20.100000000000001" customHeight="1">
      <c r="A70" s="34"/>
      <c r="B70" s="300" t="str">
        <f>IF(ISERROR(AA$16),"",AA$16&amp;"")&amp;P$58</f>
        <v/>
      </c>
      <c r="C70" s="6"/>
      <c r="D70" s="403"/>
      <c r="E70" s="404"/>
      <c r="F70" s="40"/>
      <c r="G70" s="405"/>
      <c r="H70" s="406"/>
      <c r="I70" s="406"/>
      <c r="J70" s="407"/>
      <c r="K70" s="29"/>
      <c r="L70" s="105"/>
      <c r="P70" s="2"/>
      <c r="Q70" s="2"/>
      <c r="R70" s="2"/>
      <c r="S70" s="2"/>
      <c r="T70" s="2"/>
      <c r="U70" s="2"/>
      <c r="V70" s="2"/>
      <c r="W70" s="2"/>
      <c r="X70" s="2"/>
      <c r="Y70" s="2">
        <v>45</v>
      </c>
      <c r="Z70" s="2"/>
      <c r="AA70" s="2"/>
      <c r="AB70" s="2"/>
      <c r="AC70" s="2"/>
      <c r="AD70" s="2"/>
      <c r="AE70" s="2"/>
      <c r="AF70" s="2"/>
      <c r="AG70" s="2"/>
    </row>
    <row r="71" spans="1:33" ht="20.100000000000001" customHeight="1">
      <c r="A71" s="34"/>
      <c r="B71" s="300" t="str">
        <f>IF(ISERROR(AA$17),"",AA$17&amp;"")&amp;P$59</f>
        <v/>
      </c>
      <c r="C71" s="6"/>
      <c r="D71" s="403"/>
      <c r="E71" s="404"/>
      <c r="F71" s="40"/>
      <c r="G71" s="405"/>
      <c r="H71" s="406"/>
      <c r="I71" s="406"/>
      <c r="J71" s="407"/>
      <c r="K71" s="29"/>
      <c r="L71" s="105"/>
      <c r="P71" s="2"/>
      <c r="Q71" s="2"/>
      <c r="R71" s="2"/>
      <c r="S71" s="2"/>
      <c r="T71" s="2"/>
      <c r="U71" s="2"/>
      <c r="V71" s="2"/>
      <c r="W71" s="2"/>
      <c r="X71" s="2"/>
      <c r="Y71" s="2">
        <v>45</v>
      </c>
      <c r="Z71" s="2"/>
      <c r="AA71" s="2"/>
      <c r="AB71" s="2"/>
      <c r="AC71" s="2"/>
      <c r="AD71" s="2"/>
      <c r="AE71" s="2"/>
      <c r="AF71" s="2"/>
      <c r="AG71" s="2"/>
    </row>
    <row r="72" spans="1:33" ht="20.100000000000001" hidden="1" customHeight="1">
      <c r="A72" s="34"/>
      <c r="B72" s="300" t="str">
        <f>IF(ISERROR(AA$18),"",AA$18&amp;"")&amp;P$60</f>
        <v/>
      </c>
      <c r="C72" s="6"/>
      <c r="D72" s="403"/>
      <c r="E72" s="404"/>
      <c r="F72" s="40"/>
      <c r="G72" s="405"/>
      <c r="H72" s="406"/>
      <c r="I72" s="406"/>
      <c r="J72" s="407"/>
      <c r="K72" s="29"/>
      <c r="L72" s="105"/>
      <c r="P72" s="2"/>
      <c r="Q72" s="2"/>
      <c r="R72" s="2"/>
      <c r="S72" s="2"/>
      <c r="T72" s="2"/>
      <c r="U72" s="2"/>
      <c r="V72" s="2"/>
      <c r="W72" s="2"/>
      <c r="X72" s="2"/>
      <c r="Y72" s="2">
        <v>45</v>
      </c>
      <c r="Z72" s="2"/>
      <c r="AA72" s="2"/>
      <c r="AB72" s="2"/>
      <c r="AC72" s="2"/>
      <c r="AD72" s="2"/>
      <c r="AE72" s="2"/>
      <c r="AF72" s="2"/>
      <c r="AG72" s="2"/>
    </row>
    <row r="73" spans="1:33" ht="20.100000000000001" hidden="1" customHeight="1">
      <c r="A73" s="34"/>
      <c r="B73" s="300" t="str">
        <f>IF(ISERROR(AA$19),"",AA$19&amp;"")&amp;P$61</f>
        <v/>
      </c>
      <c r="C73" s="6"/>
      <c r="D73" s="403"/>
      <c r="E73" s="404"/>
      <c r="F73" s="40"/>
      <c r="G73" s="405"/>
      <c r="H73" s="406"/>
      <c r="I73" s="406"/>
      <c r="J73" s="407"/>
      <c r="K73" s="29"/>
      <c r="L73" s="105"/>
      <c r="P73" s="2"/>
      <c r="Q73" s="2"/>
      <c r="R73" s="2"/>
      <c r="S73" s="2"/>
      <c r="T73" s="2"/>
      <c r="U73" s="2"/>
      <c r="V73" s="2"/>
      <c r="W73" s="2"/>
      <c r="X73" s="2"/>
      <c r="Y73" s="2">
        <v>45</v>
      </c>
      <c r="Z73" s="2"/>
      <c r="AA73" s="2"/>
      <c r="AB73" s="2"/>
      <c r="AC73" s="2"/>
      <c r="AD73" s="2"/>
      <c r="AE73" s="2"/>
      <c r="AF73" s="2"/>
      <c r="AG73" s="2"/>
    </row>
    <row r="74" spans="1:33" ht="20.100000000000001" hidden="1" customHeight="1">
      <c r="A74" s="34"/>
      <c r="B74" s="300" t="str">
        <f>IF(ISERROR(AA$20),"",AA$20&amp;"")&amp;P$62</f>
        <v/>
      </c>
      <c r="C74" s="6"/>
      <c r="D74" s="403"/>
      <c r="E74" s="404"/>
      <c r="F74" s="40"/>
      <c r="G74" s="405"/>
      <c r="H74" s="406"/>
      <c r="I74" s="406"/>
      <c r="J74" s="407"/>
      <c r="K74" s="29"/>
      <c r="L74" s="105"/>
      <c r="P74" s="2"/>
      <c r="Q74" s="2"/>
      <c r="R74" s="2"/>
      <c r="S74" s="2"/>
      <c r="T74" s="2"/>
      <c r="U74" s="2"/>
      <c r="V74" s="2"/>
      <c r="W74" s="2"/>
      <c r="X74" s="2"/>
      <c r="Y74" s="2">
        <v>45</v>
      </c>
      <c r="Z74" s="2"/>
      <c r="AA74" s="2"/>
      <c r="AB74" s="2"/>
      <c r="AC74" s="2"/>
      <c r="AD74" s="2"/>
      <c r="AE74" s="2"/>
      <c r="AF74" s="2"/>
      <c r="AG74" s="2"/>
    </row>
    <row r="75" spans="1:33" ht="20.100000000000001" hidden="1" customHeight="1">
      <c r="A75" s="34"/>
      <c r="B75" s="300" t="str">
        <f>IF(ISERROR(AA$21),"",AA$21&amp;"")&amp;P$63</f>
        <v/>
      </c>
      <c r="C75" s="6"/>
      <c r="D75" s="403"/>
      <c r="E75" s="404"/>
      <c r="F75" s="40"/>
      <c r="G75" s="405"/>
      <c r="H75" s="406"/>
      <c r="I75" s="406"/>
      <c r="J75" s="407"/>
      <c r="K75" s="29"/>
      <c r="L75" s="105"/>
      <c r="P75" s="2"/>
      <c r="Q75" s="2"/>
      <c r="R75" s="2"/>
      <c r="S75" s="2"/>
      <c r="T75" s="2"/>
      <c r="U75" s="2"/>
      <c r="V75" s="2"/>
      <c r="W75" s="2"/>
      <c r="X75" s="2"/>
      <c r="Y75" s="2">
        <v>45</v>
      </c>
      <c r="Z75" s="2"/>
      <c r="AA75" s="2"/>
      <c r="AB75" s="2"/>
      <c r="AC75" s="2"/>
      <c r="AD75" s="2"/>
      <c r="AE75" s="2"/>
      <c r="AF75" s="2"/>
      <c r="AG75" s="2"/>
    </row>
    <row r="76" spans="1:33" ht="18">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19" t="str">
        <f ca="1">D29</f>
        <v>Answer</v>
      </c>
      <c r="E77" s="419"/>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5">
      <c r="A78" s="34"/>
      <c r="B78" s="300" t="str">
        <f>IF(ISERROR(AA$12),"",AA$12&amp;"")&amp;P$54</f>
        <v>Cobalt</v>
      </c>
      <c r="C78" s="28"/>
      <c r="D78" s="403"/>
      <c r="E78" s="404"/>
      <c r="F78" s="40"/>
      <c r="G78" s="405"/>
      <c r="H78" s="406"/>
      <c r="I78" s="406"/>
      <c r="J78" s="407"/>
      <c r="K78" s="29"/>
      <c r="L78" s="105"/>
      <c r="P78" s="2"/>
      <c r="Q78" s="2"/>
      <c r="R78" s="2"/>
      <c r="S78" s="2"/>
      <c r="T78" s="2"/>
      <c r="U78" s="2"/>
      <c r="V78" s="2"/>
      <c r="W78" s="2"/>
      <c r="X78" s="2"/>
      <c r="Y78" s="2">
        <v>50</v>
      </c>
      <c r="Z78" s="2"/>
      <c r="AA78" s="2"/>
      <c r="AB78" s="2"/>
      <c r="AC78" s="2"/>
      <c r="AD78" s="2"/>
      <c r="AE78" s="2"/>
      <c r="AF78" s="2"/>
      <c r="AG78" s="2"/>
    </row>
    <row r="79" spans="1:33" ht="22.5">
      <c r="A79" s="34"/>
      <c r="B79" s="300" t="str">
        <f>IF(ISERROR(AA$13),"",AA$13&amp;"")&amp;P$55</f>
        <v>Graphite</v>
      </c>
      <c r="C79" s="28"/>
      <c r="D79" s="403"/>
      <c r="E79" s="404"/>
      <c r="F79" s="40"/>
      <c r="G79" s="405"/>
      <c r="H79" s="406"/>
      <c r="I79" s="406"/>
      <c r="J79" s="407"/>
      <c r="K79" s="29"/>
      <c r="L79" s="105"/>
      <c r="P79" s="2"/>
      <c r="Q79" s="2"/>
      <c r="R79" s="2"/>
      <c r="S79" s="2"/>
      <c r="T79" s="2"/>
      <c r="U79" s="2"/>
      <c r="V79" s="2"/>
      <c r="W79" s="2"/>
      <c r="X79" s="2"/>
      <c r="Y79" s="2">
        <v>51</v>
      </c>
      <c r="Z79" s="2"/>
      <c r="AA79" s="2"/>
      <c r="AB79" s="2"/>
      <c r="AC79" s="2"/>
      <c r="AD79" s="2"/>
      <c r="AE79" s="2"/>
      <c r="AF79" s="2"/>
      <c r="AG79" s="2"/>
    </row>
    <row r="80" spans="1:33" ht="26.1" customHeight="1">
      <c r="A80" s="34"/>
      <c r="B80" s="300" t="str">
        <f>IF(ISERROR(AA$14),"",AA$14&amp;"")&amp;P$56</f>
        <v>Lithium</v>
      </c>
      <c r="C80" s="28"/>
      <c r="D80" s="403"/>
      <c r="E80" s="404"/>
      <c r="F80" s="40"/>
      <c r="G80" s="405"/>
      <c r="H80" s="406"/>
      <c r="I80" s="406"/>
      <c r="J80" s="407"/>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Mica(*)</v>
      </c>
      <c r="C81" s="28"/>
      <c r="D81" s="403" t="s">
        <v>20062</v>
      </c>
      <c r="E81" s="404"/>
      <c r="F81" s="40"/>
      <c r="G81" s="405"/>
      <c r="H81" s="406"/>
      <c r="I81" s="406"/>
      <c r="J81" s="407"/>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
      </c>
      <c r="C82" s="28"/>
      <c r="D82" s="403"/>
      <c r="E82" s="404"/>
      <c r="F82" s="40"/>
      <c r="G82" s="405"/>
      <c r="H82" s="406"/>
      <c r="I82" s="406"/>
      <c r="J82" s="407"/>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
      </c>
      <c r="C83" s="28"/>
      <c r="D83" s="403"/>
      <c r="E83" s="404"/>
      <c r="F83" s="40"/>
      <c r="G83" s="405"/>
      <c r="H83" s="406"/>
      <c r="I83" s="406"/>
      <c r="J83" s="407"/>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03"/>
      <c r="E84" s="404"/>
      <c r="F84" s="40"/>
      <c r="G84" s="405"/>
      <c r="H84" s="406"/>
      <c r="I84" s="406"/>
      <c r="J84" s="407"/>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03"/>
      <c r="E85" s="404"/>
      <c r="F85" s="40"/>
      <c r="G85" s="405"/>
      <c r="H85" s="406"/>
      <c r="I85" s="406"/>
      <c r="J85" s="407"/>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03"/>
      <c r="E86" s="404"/>
      <c r="F86" s="40"/>
      <c r="G86" s="405"/>
      <c r="H86" s="406"/>
      <c r="I86" s="406"/>
      <c r="J86" s="407"/>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03"/>
      <c r="E87" s="404"/>
      <c r="F87" s="40"/>
      <c r="G87" s="405"/>
      <c r="H87" s="406"/>
      <c r="I87" s="406"/>
      <c r="J87" s="407"/>
      <c r="K87" s="29"/>
      <c r="L87" s="105"/>
      <c r="P87" s="2"/>
      <c r="Q87" s="2"/>
      <c r="R87" s="2"/>
      <c r="S87" s="2"/>
      <c r="T87" s="2"/>
      <c r="U87" s="2"/>
      <c r="V87" s="2"/>
      <c r="W87" s="2"/>
      <c r="X87" s="2"/>
      <c r="Y87" s="2">
        <v>53</v>
      </c>
      <c r="Z87" s="2"/>
      <c r="AA87" s="2"/>
      <c r="AB87" s="2"/>
      <c r="AC87" s="2"/>
      <c r="AD87" s="2"/>
      <c r="AE87" s="2"/>
      <c r="AF87" s="2"/>
      <c r="AG87" s="2"/>
    </row>
    <row r="88" spans="1:33" ht="15.7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75">
      <c r="A89" s="34"/>
      <c r="B89" s="122" t="str">
        <f ca="1">OFFSET(L!$C$1,MATCH("Declaration"&amp;ADDRESS(ROW(),COLUMN(),4),L!$A:$A,0)-1,SL,,)&amp;Q53</f>
        <v>6) Have you identified all of the smelters or processors supplying the specified minerals/metal to your supply chain?(*)</v>
      </c>
      <c r="C89" s="6"/>
      <c r="D89" s="419" t="str">
        <f ca="1">D29</f>
        <v>Answer</v>
      </c>
      <c r="E89" s="419"/>
      <c r="F89" s="14"/>
      <c r="G89" s="37" t="str">
        <f ca="1">G29</f>
        <v>Comments</v>
      </c>
      <c r="H89" s="420"/>
      <c r="I89" s="420"/>
      <c r="J89" s="420"/>
      <c r="K89" s="29"/>
      <c r="L89" s="99" t="s">
        <v>15</v>
      </c>
      <c r="M89" s="100"/>
      <c r="P89" s="2"/>
      <c r="Q89" s="2"/>
      <c r="R89" s="2"/>
      <c r="S89" s="2"/>
      <c r="T89" s="2"/>
      <c r="U89" s="2"/>
      <c r="V89" s="2"/>
      <c r="W89" s="2"/>
      <c r="X89" s="2"/>
      <c r="Y89" s="2">
        <v>55</v>
      </c>
      <c r="Z89" s="2"/>
      <c r="AA89" s="2"/>
      <c r="AB89" s="2"/>
      <c r="AC89" s="2"/>
      <c r="AD89" s="2"/>
      <c r="AE89" s="2"/>
      <c r="AF89" s="2"/>
      <c r="AG89" s="2"/>
    </row>
    <row r="90" spans="1:33" ht="22.5">
      <c r="A90" s="34"/>
      <c r="B90" s="300" t="str">
        <f>IF(ISERROR(AA$12),"",AA$12&amp;"")&amp;P$54</f>
        <v>Cobalt</v>
      </c>
      <c r="C90" s="6"/>
      <c r="D90" s="403"/>
      <c r="E90" s="404"/>
      <c r="F90" s="40"/>
      <c r="G90" s="405"/>
      <c r="H90" s="406"/>
      <c r="I90" s="406"/>
      <c r="J90" s="407"/>
      <c r="K90" s="29"/>
      <c r="L90" s="105"/>
      <c r="P90" s="2"/>
      <c r="Q90" s="2"/>
      <c r="R90" s="2"/>
      <c r="S90" s="2"/>
      <c r="T90" s="2"/>
      <c r="U90" s="2"/>
      <c r="V90" s="2"/>
      <c r="W90" s="2"/>
      <c r="X90" s="2"/>
      <c r="Y90" s="2">
        <v>56</v>
      </c>
      <c r="Z90" s="2"/>
      <c r="AA90" s="2"/>
      <c r="AB90" s="2"/>
      <c r="AC90" s="2"/>
      <c r="AD90" s="2"/>
      <c r="AE90" s="2"/>
      <c r="AF90" s="2"/>
      <c r="AG90" s="2"/>
    </row>
    <row r="91" spans="1:33" ht="22.5">
      <c r="A91" s="34"/>
      <c r="B91" s="300" t="str">
        <f>IF(ISERROR(AA$13),"",AA$13&amp;"")&amp;P$55</f>
        <v>Graphite</v>
      </c>
      <c r="C91" s="6"/>
      <c r="D91" s="403"/>
      <c r="E91" s="404"/>
      <c r="F91" s="40"/>
      <c r="G91" s="405"/>
      <c r="H91" s="406"/>
      <c r="I91" s="406"/>
      <c r="J91" s="407"/>
      <c r="K91" s="29"/>
      <c r="L91" s="105"/>
      <c r="P91" s="2"/>
      <c r="Q91" s="2"/>
      <c r="R91" s="2"/>
      <c r="S91" s="2"/>
      <c r="T91" s="2"/>
      <c r="U91" s="2"/>
      <c r="V91" s="2"/>
      <c r="W91" s="2"/>
      <c r="X91" s="2"/>
      <c r="Y91" s="2">
        <v>57</v>
      </c>
      <c r="Z91" s="2"/>
      <c r="AA91" s="2"/>
      <c r="AB91" s="2"/>
      <c r="AC91" s="2"/>
      <c r="AD91" s="2"/>
      <c r="AE91" s="2"/>
      <c r="AF91" s="2"/>
      <c r="AG91" s="2"/>
    </row>
    <row r="92" spans="1:33" ht="22.5">
      <c r="A92" s="34"/>
      <c r="B92" s="300" t="str">
        <f>IF(ISERROR(AA$14),"",AA$14&amp;"")&amp;P$56</f>
        <v>Lithium</v>
      </c>
      <c r="C92" s="6"/>
      <c r="D92" s="403"/>
      <c r="E92" s="404"/>
      <c r="F92" s="40"/>
      <c r="G92" s="405"/>
      <c r="H92" s="406"/>
      <c r="I92" s="406"/>
      <c r="J92" s="407"/>
      <c r="K92" s="29"/>
      <c r="L92" s="105"/>
      <c r="P92" s="2"/>
      <c r="Q92" s="2"/>
      <c r="R92" s="2"/>
      <c r="S92" s="2"/>
      <c r="T92" s="2"/>
      <c r="U92" s="2"/>
      <c r="V92" s="2"/>
      <c r="W92" s="2"/>
      <c r="X92" s="2"/>
      <c r="Y92" s="2">
        <v>58</v>
      </c>
      <c r="Z92" s="2"/>
      <c r="AA92" s="2"/>
      <c r="AB92" s="2"/>
      <c r="AC92" s="2"/>
      <c r="AD92" s="2"/>
      <c r="AE92" s="2"/>
      <c r="AF92" s="2"/>
      <c r="AG92" s="2"/>
    </row>
    <row r="93" spans="1:33" ht="22.5">
      <c r="A93" s="34"/>
      <c r="B93" s="300" t="str">
        <f>IF(ISERROR(AA$15),"",AA$15&amp;"")&amp;P$57</f>
        <v>Mica(*)</v>
      </c>
      <c r="C93" s="6"/>
      <c r="D93" s="403" t="s">
        <v>22</v>
      </c>
      <c r="E93" s="404"/>
      <c r="F93" s="40"/>
      <c r="G93" s="405" t="s">
        <v>20063</v>
      </c>
      <c r="H93" s="406"/>
      <c r="I93" s="406"/>
      <c r="J93" s="407"/>
      <c r="K93" s="29"/>
      <c r="L93" s="105"/>
      <c r="P93" s="2"/>
      <c r="Q93" s="2"/>
      <c r="R93" s="2"/>
      <c r="S93" s="2"/>
      <c r="T93" s="2"/>
      <c r="U93" s="2"/>
      <c r="V93" s="2"/>
      <c r="W93" s="2"/>
      <c r="X93" s="2"/>
      <c r="Y93" s="2">
        <v>59</v>
      </c>
      <c r="Z93" s="2"/>
      <c r="AA93" s="2"/>
      <c r="AB93" s="2"/>
      <c r="AC93" s="2"/>
      <c r="AD93" s="2"/>
      <c r="AE93" s="2"/>
      <c r="AF93" s="2"/>
      <c r="AG93" s="2"/>
    </row>
    <row r="94" spans="1:33" ht="22.5">
      <c r="A94" s="34"/>
      <c r="B94" s="300" t="str">
        <f>IF(ISERROR(AA$16),"",AA$16&amp;"")&amp;P$58</f>
        <v/>
      </c>
      <c r="C94" s="6"/>
      <c r="D94" s="403"/>
      <c r="E94" s="404"/>
      <c r="F94" s="40"/>
      <c r="G94" s="405"/>
      <c r="H94" s="406"/>
      <c r="I94" s="406"/>
      <c r="J94" s="407"/>
      <c r="K94" s="29"/>
      <c r="L94" s="105"/>
      <c r="P94" s="2"/>
      <c r="Q94" s="2"/>
      <c r="R94" s="2"/>
      <c r="S94" s="2"/>
      <c r="T94" s="2"/>
      <c r="U94" s="2"/>
      <c r="V94" s="2"/>
      <c r="W94" s="2"/>
      <c r="X94" s="2"/>
      <c r="Y94" s="2">
        <v>58</v>
      </c>
      <c r="Z94" s="2"/>
      <c r="AA94" s="2"/>
      <c r="AB94" s="2"/>
      <c r="AC94" s="2"/>
      <c r="AD94" s="2"/>
      <c r="AE94" s="2"/>
      <c r="AF94" s="2"/>
      <c r="AG94" s="2"/>
    </row>
    <row r="95" spans="1:33" ht="22.5">
      <c r="A95" s="34"/>
      <c r="B95" s="300" t="str">
        <f>IF(ISERROR(AA$17),"",AA$17&amp;"")&amp;P$59</f>
        <v/>
      </c>
      <c r="C95" s="6"/>
      <c r="D95" s="403"/>
      <c r="E95" s="404"/>
      <c r="F95" s="40"/>
      <c r="G95" s="405"/>
      <c r="H95" s="406"/>
      <c r="I95" s="406"/>
      <c r="J95" s="407"/>
      <c r="K95" s="29"/>
      <c r="L95" s="105"/>
      <c r="P95" s="2"/>
      <c r="Q95" s="2"/>
      <c r="R95" s="2"/>
      <c r="S95" s="2"/>
      <c r="T95" s="2"/>
      <c r="U95" s="2"/>
      <c r="V95" s="2"/>
      <c r="W95" s="2"/>
      <c r="X95" s="2"/>
      <c r="Y95" s="2">
        <v>58</v>
      </c>
      <c r="Z95" s="2"/>
      <c r="AA95" s="2"/>
      <c r="AB95" s="2"/>
      <c r="AC95" s="2"/>
      <c r="AD95" s="2"/>
      <c r="AE95" s="2"/>
      <c r="AF95" s="2"/>
      <c r="AG95" s="2"/>
    </row>
    <row r="96" spans="1:33" ht="22.5" hidden="1">
      <c r="A96" s="34"/>
      <c r="B96" s="300" t="str">
        <f>IF(ISERROR(AA$18),"",AA$18&amp;"")&amp;P$60</f>
        <v/>
      </c>
      <c r="C96" s="6"/>
      <c r="D96" s="403"/>
      <c r="E96" s="404"/>
      <c r="F96" s="40"/>
      <c r="G96" s="405"/>
      <c r="H96" s="406"/>
      <c r="I96" s="406"/>
      <c r="J96" s="407"/>
      <c r="K96" s="29"/>
      <c r="L96" s="105"/>
      <c r="P96" s="2"/>
      <c r="Q96" s="2"/>
      <c r="R96" s="2"/>
      <c r="S96" s="2"/>
      <c r="T96" s="2"/>
      <c r="U96" s="2"/>
      <c r="V96" s="2"/>
      <c r="W96" s="2"/>
      <c r="X96" s="2"/>
      <c r="Y96" s="2">
        <v>58</v>
      </c>
      <c r="Z96" s="2"/>
      <c r="AA96" s="2"/>
      <c r="AB96" s="2"/>
      <c r="AC96" s="2"/>
      <c r="AD96" s="2"/>
      <c r="AE96" s="2"/>
      <c r="AF96" s="2"/>
      <c r="AG96" s="2"/>
    </row>
    <row r="97" spans="1:33" ht="22.5" hidden="1">
      <c r="A97" s="34"/>
      <c r="B97" s="300" t="str">
        <f>IF(ISERROR(AA$19),"",AA$19&amp;"")&amp;P$61</f>
        <v/>
      </c>
      <c r="C97" s="6"/>
      <c r="D97" s="403"/>
      <c r="E97" s="404"/>
      <c r="F97" s="40"/>
      <c r="G97" s="405"/>
      <c r="H97" s="406"/>
      <c r="I97" s="406"/>
      <c r="J97" s="407"/>
      <c r="K97" s="29"/>
      <c r="L97" s="105"/>
      <c r="P97" s="2"/>
      <c r="Q97" s="2"/>
      <c r="R97" s="2"/>
      <c r="S97" s="2"/>
      <c r="T97" s="2"/>
      <c r="U97" s="2"/>
      <c r="V97" s="2"/>
      <c r="W97" s="2"/>
      <c r="X97" s="2"/>
      <c r="Y97" s="2">
        <v>58</v>
      </c>
      <c r="Z97" s="2"/>
      <c r="AA97" s="2"/>
      <c r="AB97" s="2"/>
      <c r="AC97" s="2"/>
      <c r="AD97" s="2"/>
      <c r="AE97" s="2"/>
      <c r="AF97" s="2"/>
      <c r="AG97" s="2"/>
    </row>
    <row r="98" spans="1:33" ht="22.5" hidden="1">
      <c r="A98" s="34"/>
      <c r="B98" s="300" t="str">
        <f>IF(ISERROR(AA$20),"",AA$20&amp;"")&amp;P$62</f>
        <v/>
      </c>
      <c r="C98" s="6"/>
      <c r="D98" s="403"/>
      <c r="E98" s="404"/>
      <c r="F98" s="40"/>
      <c r="G98" s="405"/>
      <c r="H98" s="406"/>
      <c r="I98" s="406"/>
      <c r="J98" s="407"/>
      <c r="K98" s="29"/>
      <c r="L98" s="105"/>
      <c r="P98" s="2"/>
      <c r="Q98" s="2"/>
      <c r="R98" s="2"/>
      <c r="S98" s="2"/>
      <c r="T98" s="2"/>
      <c r="U98" s="2"/>
      <c r="V98" s="2"/>
      <c r="W98" s="2"/>
      <c r="X98" s="2"/>
      <c r="Y98" s="2">
        <v>58</v>
      </c>
      <c r="Z98" s="2"/>
      <c r="AA98" s="2"/>
      <c r="AB98" s="2"/>
      <c r="AC98" s="2"/>
      <c r="AD98" s="2"/>
      <c r="AE98" s="2"/>
      <c r="AF98" s="2"/>
      <c r="AG98" s="2"/>
    </row>
    <row r="99" spans="1:33" ht="22.5" hidden="1">
      <c r="A99" s="34"/>
      <c r="B99" s="300" t="str">
        <f>IF(ISERROR(AA$21),"",AA$21&amp;"")&amp;P$63</f>
        <v/>
      </c>
      <c r="C99" s="6"/>
      <c r="D99" s="403"/>
      <c r="E99" s="404"/>
      <c r="F99" s="40"/>
      <c r="G99" s="405"/>
      <c r="H99" s="406"/>
      <c r="I99" s="406"/>
      <c r="J99" s="407"/>
      <c r="K99" s="29"/>
      <c r="L99" s="105"/>
      <c r="P99" s="2"/>
      <c r="Q99" s="2"/>
      <c r="R99" s="2"/>
      <c r="S99" s="2"/>
      <c r="T99" s="2"/>
      <c r="U99" s="2"/>
      <c r="V99" s="2"/>
      <c r="W99" s="2"/>
      <c r="X99" s="2"/>
      <c r="Y99" s="2">
        <v>58</v>
      </c>
      <c r="Z99" s="2"/>
      <c r="AA99" s="2"/>
      <c r="AB99" s="2"/>
      <c r="AC99" s="2"/>
      <c r="AD99" s="2"/>
      <c r="AE99" s="2"/>
      <c r="AF99" s="2"/>
      <c r="AG99" s="2"/>
    </row>
    <row r="100" spans="1:33" ht="15.7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19" t="str">
        <f ca="1">D29</f>
        <v>Answer</v>
      </c>
      <c r="E101" s="419"/>
      <c r="F101" s="14"/>
      <c r="G101" s="37" t="str">
        <f ca="1">G29</f>
        <v>Comments</v>
      </c>
      <c r="H101" s="420" t="str">
        <f>IF(Q115="(*)","Click here to enter smelter names","")</f>
        <v/>
      </c>
      <c r="I101" s="420"/>
      <c r="J101" s="420"/>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5">
      <c r="A102" s="34"/>
      <c r="B102" s="300" t="str">
        <f>IF(ISERROR(AA$12),"",AA$12&amp;"")&amp;P$54</f>
        <v>Cobalt</v>
      </c>
      <c r="C102" s="28"/>
      <c r="D102" s="403"/>
      <c r="E102" s="404"/>
      <c r="F102" s="41"/>
      <c r="G102" s="405"/>
      <c r="H102" s="406"/>
      <c r="I102" s="406"/>
      <c r="J102" s="407"/>
      <c r="K102" s="29"/>
      <c r="L102" s="105"/>
      <c r="P102" s="2"/>
      <c r="Q102" s="2"/>
      <c r="R102" s="2"/>
      <c r="S102" s="2"/>
      <c r="T102" s="2"/>
      <c r="U102" s="2"/>
      <c r="V102" s="2"/>
      <c r="W102" s="2"/>
      <c r="X102" s="2"/>
      <c r="Y102" s="2">
        <v>62</v>
      </c>
      <c r="Z102" s="2"/>
      <c r="AA102" s="2"/>
      <c r="AB102" s="2"/>
      <c r="AC102" s="2"/>
      <c r="AD102" s="2"/>
      <c r="AE102" s="2"/>
      <c r="AF102" s="2"/>
      <c r="AG102" s="2"/>
    </row>
    <row r="103" spans="1:33" ht="22.5">
      <c r="A103" s="34"/>
      <c r="B103" s="300" t="str">
        <f>IF(ISERROR(AA$13),"",AA$13&amp;"")&amp;P$55</f>
        <v>Graphite</v>
      </c>
      <c r="C103" s="28"/>
      <c r="D103" s="403"/>
      <c r="E103" s="404"/>
      <c r="F103" s="41"/>
      <c r="G103" s="405"/>
      <c r="H103" s="406"/>
      <c r="I103" s="406"/>
      <c r="J103" s="407"/>
      <c r="K103" s="29"/>
      <c r="L103" s="105"/>
      <c r="P103" s="2"/>
      <c r="Q103" s="2"/>
      <c r="R103" s="2"/>
      <c r="S103" s="2"/>
      <c r="T103" s="2"/>
      <c r="U103" s="2"/>
      <c r="V103" s="2"/>
      <c r="W103" s="2"/>
      <c r="X103" s="2"/>
      <c r="Y103" s="2">
        <v>63</v>
      </c>
      <c r="Z103" s="2"/>
      <c r="AA103" s="2"/>
      <c r="AB103" s="2"/>
      <c r="AC103" s="2"/>
      <c r="AD103" s="2"/>
      <c r="AE103" s="2"/>
      <c r="AF103" s="2"/>
      <c r="AG103" s="2"/>
    </row>
    <row r="104" spans="1:33" ht="22.5">
      <c r="A104" s="34"/>
      <c r="B104" s="300" t="str">
        <f>IF(ISERROR(AA$14),"",AA$14&amp;"")&amp;P$56</f>
        <v>Lithium</v>
      </c>
      <c r="C104" s="28"/>
      <c r="D104" s="403"/>
      <c r="E104" s="404"/>
      <c r="F104" s="41"/>
      <c r="G104" s="405"/>
      <c r="H104" s="406"/>
      <c r="I104" s="406"/>
      <c r="J104" s="407"/>
      <c r="K104" s="29"/>
      <c r="L104" s="105"/>
      <c r="P104" s="2"/>
      <c r="Q104" s="2"/>
      <c r="R104" s="2"/>
      <c r="S104" s="2"/>
      <c r="T104" s="2"/>
      <c r="U104" s="2"/>
      <c r="V104" s="2"/>
      <c r="W104" s="2"/>
      <c r="X104" s="2"/>
      <c r="Y104" s="2">
        <v>64</v>
      </c>
      <c r="Z104" s="2"/>
      <c r="AA104" s="2"/>
      <c r="AB104" s="2"/>
      <c r="AC104" s="2"/>
      <c r="AD104" s="2"/>
      <c r="AE104" s="2"/>
      <c r="AF104" s="2"/>
      <c r="AG104" s="2"/>
    </row>
    <row r="105" spans="1:33" ht="22.5">
      <c r="A105" s="34"/>
      <c r="B105" s="300" t="str">
        <f>IF(ISERROR(AA$15),"",AA$15&amp;"")&amp;P$57</f>
        <v>Mica(*)</v>
      </c>
      <c r="C105" s="28"/>
      <c r="D105" s="403" t="s">
        <v>25</v>
      </c>
      <c r="E105" s="404"/>
      <c r="F105" s="41"/>
      <c r="G105" s="405"/>
      <c r="H105" s="406"/>
      <c r="I105" s="406"/>
      <c r="J105" s="407"/>
      <c r="K105" s="29"/>
      <c r="L105" s="105"/>
      <c r="P105" s="2"/>
      <c r="Q105" s="2"/>
      <c r="R105" s="2"/>
      <c r="S105" s="2"/>
      <c r="T105" s="2"/>
      <c r="U105" s="2"/>
      <c r="V105" s="2"/>
      <c r="W105" s="2"/>
      <c r="X105" s="2"/>
      <c r="Y105" s="2">
        <v>64</v>
      </c>
      <c r="Z105" s="2"/>
      <c r="AA105" s="2"/>
      <c r="AB105" s="2"/>
      <c r="AC105" s="2"/>
      <c r="AD105" s="2"/>
      <c r="AE105" s="2"/>
      <c r="AF105" s="2"/>
      <c r="AG105" s="2"/>
    </row>
    <row r="106" spans="1:33" ht="22.5">
      <c r="A106" s="34"/>
      <c r="B106" s="300" t="str">
        <f>IF(ISERROR(AA$16),"",AA$16&amp;"")&amp;P$58</f>
        <v/>
      </c>
      <c r="C106" s="28"/>
      <c r="D106" s="403"/>
      <c r="E106" s="404"/>
      <c r="F106" s="41"/>
      <c r="G106" s="405"/>
      <c r="H106" s="406"/>
      <c r="I106" s="406"/>
      <c r="J106" s="407"/>
      <c r="K106" s="29"/>
      <c r="L106" s="105"/>
      <c r="P106" s="2"/>
      <c r="Q106" s="2"/>
      <c r="R106" s="2"/>
      <c r="S106" s="2"/>
      <c r="T106" s="2"/>
      <c r="U106" s="2"/>
      <c r="V106" s="2"/>
      <c r="W106" s="2"/>
      <c r="X106" s="2"/>
      <c r="Y106" s="2">
        <v>64</v>
      </c>
      <c r="Z106" s="2"/>
      <c r="AA106" s="2"/>
      <c r="AB106" s="2"/>
      <c r="AC106" s="2"/>
      <c r="AD106" s="2"/>
      <c r="AE106" s="2"/>
      <c r="AF106" s="2"/>
      <c r="AG106" s="2"/>
    </row>
    <row r="107" spans="1:33" ht="22.5">
      <c r="A107" s="34"/>
      <c r="B107" s="300" t="str">
        <f>IF(ISERROR(AA$17),"",AA$17&amp;"")&amp;P$59</f>
        <v/>
      </c>
      <c r="C107" s="28"/>
      <c r="D107" s="403"/>
      <c r="E107" s="404"/>
      <c r="F107" s="41"/>
      <c r="G107" s="405"/>
      <c r="H107" s="406"/>
      <c r="I107" s="406"/>
      <c r="J107" s="407"/>
      <c r="K107" s="29"/>
      <c r="L107" s="105"/>
      <c r="P107" s="2"/>
      <c r="Q107" s="2"/>
      <c r="R107" s="2"/>
      <c r="S107" s="2"/>
      <c r="T107" s="2"/>
      <c r="U107" s="2"/>
      <c r="V107" s="2"/>
      <c r="W107" s="2"/>
      <c r="X107" s="2"/>
      <c r="Y107" s="2">
        <v>64</v>
      </c>
      <c r="Z107" s="2"/>
      <c r="AA107" s="2"/>
      <c r="AB107" s="2"/>
      <c r="AC107" s="2"/>
      <c r="AD107" s="2"/>
      <c r="AE107" s="2"/>
      <c r="AF107" s="2"/>
      <c r="AG107" s="2"/>
    </row>
    <row r="108" spans="1:33" ht="22.5" hidden="1">
      <c r="A108" s="34"/>
      <c r="B108" s="300" t="str">
        <f>IF(ISERROR(AA$18),"",AA$18&amp;"")&amp;P$60</f>
        <v/>
      </c>
      <c r="C108" s="28"/>
      <c r="D108" s="403"/>
      <c r="E108" s="404"/>
      <c r="F108" s="41"/>
      <c r="G108" s="405"/>
      <c r="H108" s="406"/>
      <c r="I108" s="406"/>
      <c r="J108" s="407"/>
      <c r="K108" s="29"/>
      <c r="L108" s="105"/>
      <c r="P108" s="2"/>
      <c r="Q108" s="2"/>
      <c r="R108" s="2"/>
      <c r="S108" s="2"/>
      <c r="T108" s="2"/>
      <c r="U108" s="2"/>
      <c r="V108" s="2"/>
      <c r="W108" s="2"/>
      <c r="X108" s="2"/>
      <c r="Y108" s="2">
        <v>64</v>
      </c>
      <c r="Z108" s="2"/>
      <c r="AA108" s="2"/>
      <c r="AB108" s="2"/>
      <c r="AC108" s="2"/>
      <c r="AD108" s="2"/>
      <c r="AE108" s="2"/>
      <c r="AF108" s="2"/>
      <c r="AG108" s="2"/>
    </row>
    <row r="109" spans="1:33" ht="22.5" hidden="1">
      <c r="A109" s="34"/>
      <c r="B109" s="300" t="str">
        <f>IF(ISERROR(AA$19),"",AA$19&amp;"")&amp;P$61</f>
        <v/>
      </c>
      <c r="C109" s="28"/>
      <c r="D109" s="403"/>
      <c r="E109" s="404"/>
      <c r="F109" s="41"/>
      <c r="G109" s="405"/>
      <c r="H109" s="406"/>
      <c r="I109" s="406"/>
      <c r="J109" s="407"/>
      <c r="K109" s="29"/>
      <c r="L109" s="105"/>
      <c r="P109" s="2"/>
      <c r="Q109" s="2"/>
      <c r="R109" s="2"/>
      <c r="S109" s="2"/>
      <c r="T109" s="2"/>
      <c r="U109" s="2"/>
      <c r="V109" s="2"/>
      <c r="W109" s="2"/>
      <c r="X109" s="2"/>
      <c r="Y109" s="2">
        <v>64</v>
      </c>
      <c r="Z109" s="2"/>
      <c r="AA109" s="2"/>
      <c r="AB109" s="2"/>
      <c r="AC109" s="2"/>
      <c r="AD109" s="2"/>
      <c r="AE109" s="2"/>
      <c r="AF109" s="2"/>
      <c r="AG109" s="2"/>
    </row>
    <row r="110" spans="1:33" ht="22.5" hidden="1">
      <c r="A110" s="34"/>
      <c r="B110" s="300" t="str">
        <f>IF(ISERROR(AA$20),"",AA$20&amp;"")&amp;P$62</f>
        <v/>
      </c>
      <c r="C110" s="28"/>
      <c r="D110" s="403"/>
      <c r="E110" s="404"/>
      <c r="F110" s="41"/>
      <c r="G110" s="405"/>
      <c r="H110" s="406"/>
      <c r="I110" s="406"/>
      <c r="J110" s="407"/>
      <c r="K110" s="29"/>
      <c r="L110" s="105"/>
      <c r="P110" s="2"/>
      <c r="Q110" s="2"/>
      <c r="R110" s="2"/>
      <c r="S110" s="2"/>
      <c r="T110" s="2"/>
      <c r="U110" s="2"/>
      <c r="V110" s="2"/>
      <c r="W110" s="2"/>
      <c r="X110" s="2"/>
      <c r="Y110" s="2">
        <v>64</v>
      </c>
      <c r="Z110" s="2"/>
      <c r="AA110" s="2"/>
      <c r="AB110" s="2"/>
      <c r="AC110" s="2"/>
      <c r="AD110" s="2"/>
      <c r="AE110" s="2"/>
      <c r="AF110" s="2"/>
      <c r="AG110" s="2"/>
    </row>
    <row r="111" spans="1:33" ht="22.5" hidden="1">
      <c r="A111" s="31"/>
      <c r="B111" s="300" t="str">
        <f>IF(ISERROR(AA$21),"",AA$21&amp;"")&amp;P$63</f>
        <v/>
      </c>
      <c r="C111" s="42"/>
      <c r="D111" s="403"/>
      <c r="E111" s="404"/>
      <c r="F111" s="43"/>
      <c r="G111" s="405"/>
      <c r="H111" s="406"/>
      <c r="I111" s="406"/>
      <c r="J111" s="407"/>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18" t="str">
        <f ca="1">OFFSET(L!$C$1,MATCH("Declaration"&amp;ADDRESS(ROW(),COLUMN(),4),L!$A:$A,0)-1,SL,,)</f>
        <v>Answer the Following Questions at a Company Level</v>
      </c>
      <c r="C113" s="418"/>
      <c r="D113" s="418"/>
      <c r="E113" s="418"/>
      <c r="F113" s="418"/>
      <c r="G113" s="418"/>
      <c r="H113" s="418"/>
      <c r="I113" s="418"/>
      <c r="J113" s="418"/>
      <c r="K113" s="29"/>
      <c r="L113" s="102"/>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1"/>
      <c r="D114" s="412" t="str">
        <f ca="1">D29</f>
        <v>Answer</v>
      </c>
      <c r="E114" s="412"/>
      <c r="F114" s="46"/>
      <c r="G114" s="412" t="str">
        <f ca="1">G29</f>
        <v>Comments</v>
      </c>
      <c r="H114" s="412" t="e">
        <f>HLOOKUP(SL,LT,$O114,0)</f>
        <v>#NAME?</v>
      </c>
      <c r="I114" s="412"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03" t="s">
        <v>22</v>
      </c>
      <c r="E115" s="404"/>
      <c r="F115" s="50"/>
      <c r="G115" s="405" t="s">
        <v>20059</v>
      </c>
      <c r="H115" s="406"/>
      <c r="I115" s="406"/>
      <c r="J115" s="407"/>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75">
      <c r="A116" s="34"/>
      <c r="B116" s="51"/>
      <c r="C116" s="8"/>
      <c r="D116" s="355"/>
      <c r="E116" s="355"/>
      <c r="F116" s="8"/>
      <c r="G116" s="410"/>
      <c r="H116" s="410"/>
      <c r="I116" s="410"/>
      <c r="J116" s="410"/>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 xml:space="preserve">B. Is your responsible minerals sourcing policy publicly available on your website? (Note – If yes, the user shall specify the URL in the comment field.) </v>
      </c>
      <c r="C117" s="50"/>
      <c r="D117" s="403" t="s">
        <v>22</v>
      </c>
      <c r="E117" s="404"/>
      <c r="F117" s="50"/>
      <c r="G117" s="413" t="s">
        <v>20060</v>
      </c>
      <c r="H117" s="414"/>
      <c r="I117" s="414"/>
      <c r="J117" s="415"/>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75">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30"/>
      <c r="D119" s="416"/>
      <c r="E119" s="416"/>
      <c r="F119" s="233"/>
      <c r="G119" s="417"/>
      <c r="H119" s="417"/>
      <c r="I119" s="417"/>
      <c r="J119" s="417"/>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75">
      <c r="A120" s="34"/>
      <c r="B120" s="300" t="str">
        <f>IF(ISERROR(AA$12),"",AA$12&amp;"")&amp;P$54</f>
        <v>Cobalt</v>
      </c>
      <c r="C120" s="294"/>
      <c r="D120" s="403" t="s">
        <v>22</v>
      </c>
      <c r="E120" s="404"/>
      <c r="F120" s="8"/>
      <c r="G120" s="405"/>
      <c r="H120" s="406"/>
      <c r="I120" s="406"/>
      <c r="J120" s="407"/>
      <c r="K120" s="29"/>
      <c r="L120" s="101"/>
      <c r="M120" s="100"/>
      <c r="P120" s="2"/>
      <c r="Q120" s="2"/>
      <c r="R120" s="2"/>
      <c r="S120" s="2"/>
      <c r="T120" s="2"/>
      <c r="U120" s="2"/>
      <c r="V120" s="2"/>
      <c r="W120" s="2"/>
      <c r="X120" s="2"/>
      <c r="Y120" s="2"/>
      <c r="Z120" s="2"/>
      <c r="AA120" s="2"/>
      <c r="AB120" s="2"/>
      <c r="AC120" s="2"/>
      <c r="AD120" s="2"/>
      <c r="AE120" s="2"/>
      <c r="AF120" s="2"/>
      <c r="AG120" s="2"/>
    </row>
    <row r="121" spans="1:33" ht="15.75">
      <c r="A121" s="34"/>
      <c r="B121" s="300" t="str">
        <f>IF(ISERROR(AA$13),"",AA$13&amp;"")&amp;P$55</f>
        <v>Graphite</v>
      </c>
      <c r="C121" s="294"/>
      <c r="D121" s="403" t="s">
        <v>22</v>
      </c>
      <c r="E121" s="404"/>
      <c r="F121" s="8"/>
      <c r="G121" s="405"/>
      <c r="H121" s="406"/>
      <c r="I121" s="406"/>
      <c r="J121" s="407"/>
      <c r="K121" s="29"/>
      <c r="L121" s="101"/>
      <c r="M121" s="100"/>
      <c r="P121" s="2"/>
      <c r="Q121" s="2"/>
      <c r="R121" s="2"/>
      <c r="S121" s="2"/>
      <c r="T121" s="2"/>
      <c r="U121" s="2"/>
      <c r="V121" s="2"/>
      <c r="W121" s="2"/>
      <c r="X121" s="2"/>
      <c r="Y121" s="2"/>
      <c r="Z121" s="2"/>
      <c r="AA121" s="2"/>
      <c r="AB121" s="2"/>
      <c r="AC121" s="2"/>
      <c r="AD121" s="2"/>
      <c r="AE121" s="2"/>
      <c r="AF121" s="2"/>
      <c r="AG121" s="2"/>
    </row>
    <row r="122" spans="1:33" ht="15.75">
      <c r="A122" s="34"/>
      <c r="B122" s="300" t="str">
        <f>IF(ISERROR(AA$14),"",AA$14&amp;"")&amp;P$56</f>
        <v>Lithium</v>
      </c>
      <c r="C122" s="6"/>
      <c r="D122" s="403" t="s">
        <v>22</v>
      </c>
      <c r="E122" s="404"/>
      <c r="F122" s="8"/>
      <c r="G122" s="405"/>
      <c r="H122" s="406"/>
      <c r="I122" s="406"/>
      <c r="J122" s="407"/>
      <c r="K122" s="29"/>
      <c r="L122" s="101"/>
      <c r="M122" s="100"/>
      <c r="P122" s="2"/>
      <c r="Q122" s="2"/>
      <c r="R122" s="2"/>
      <c r="S122" s="2"/>
      <c r="T122" s="2"/>
      <c r="U122" s="2"/>
      <c r="V122" s="2"/>
      <c r="W122" s="2"/>
      <c r="X122" s="2"/>
      <c r="Y122" s="2"/>
      <c r="Z122" s="2"/>
      <c r="AA122" s="2"/>
      <c r="AB122" s="2"/>
      <c r="AC122" s="2"/>
      <c r="AD122" s="2"/>
      <c r="AE122" s="2"/>
      <c r="AF122" s="2"/>
      <c r="AG122" s="2"/>
    </row>
    <row r="123" spans="1:33" ht="15.75">
      <c r="A123" s="34"/>
      <c r="B123" s="300" t="str">
        <f>IF(ISERROR(AA$15),"",AA$15&amp;"")&amp;P$57</f>
        <v>Mica(*)</v>
      </c>
      <c r="C123" s="6"/>
      <c r="D123" s="403" t="s">
        <v>22</v>
      </c>
      <c r="E123" s="404"/>
      <c r="F123" s="8"/>
      <c r="G123" s="405" t="s">
        <v>20063</v>
      </c>
      <c r="H123" s="406"/>
      <c r="I123" s="406"/>
      <c r="J123" s="407"/>
      <c r="K123" s="29"/>
      <c r="L123" s="101"/>
      <c r="M123" s="100"/>
      <c r="P123" s="2"/>
      <c r="Q123" s="2"/>
      <c r="R123" s="2"/>
      <c r="S123" s="2"/>
      <c r="T123" s="2"/>
      <c r="U123" s="2"/>
      <c r="V123" s="2"/>
      <c r="W123" s="2"/>
      <c r="X123" s="2"/>
      <c r="Y123" s="2"/>
      <c r="Z123" s="2"/>
      <c r="AA123" s="2"/>
      <c r="AB123" s="2"/>
      <c r="AC123" s="2"/>
      <c r="AD123" s="2"/>
      <c r="AE123" s="2"/>
      <c r="AF123" s="2"/>
      <c r="AG123" s="2"/>
    </row>
    <row r="124" spans="1:33" ht="15.75">
      <c r="A124" s="34"/>
      <c r="B124" s="300" t="str">
        <f>IF(ISERROR(AA$16),"",AA$16&amp;"")&amp;P$58</f>
        <v/>
      </c>
      <c r="C124" s="6"/>
      <c r="D124" s="403"/>
      <c r="E124" s="404"/>
      <c r="F124" s="8"/>
      <c r="G124" s="405"/>
      <c r="H124" s="406"/>
      <c r="I124" s="406"/>
      <c r="J124" s="407"/>
      <c r="K124" s="29"/>
      <c r="L124" s="101"/>
      <c r="M124" s="100"/>
      <c r="P124" s="2"/>
      <c r="Q124" s="2"/>
      <c r="R124" s="2"/>
      <c r="S124" s="2"/>
      <c r="T124" s="2"/>
      <c r="U124" s="2"/>
      <c r="V124" s="2"/>
      <c r="W124" s="2"/>
      <c r="X124" s="2"/>
      <c r="Y124" s="2"/>
      <c r="Z124" s="2"/>
      <c r="AA124" s="2"/>
      <c r="AB124" s="2"/>
      <c r="AC124" s="2"/>
      <c r="AD124" s="2"/>
      <c r="AE124" s="2"/>
      <c r="AF124" s="2"/>
      <c r="AG124" s="2"/>
    </row>
    <row r="125" spans="1:33" ht="15.75">
      <c r="A125" s="34"/>
      <c r="B125" s="300" t="str">
        <f>IF(ISERROR(AA$17),"",AA$17&amp;"")&amp;P$59</f>
        <v/>
      </c>
      <c r="C125" s="6"/>
      <c r="D125" s="403"/>
      <c r="E125" s="404"/>
      <c r="F125" s="8"/>
      <c r="G125" s="405"/>
      <c r="H125" s="406"/>
      <c r="I125" s="406"/>
      <c r="J125" s="407"/>
      <c r="K125" s="29"/>
      <c r="L125" s="101"/>
      <c r="M125" s="100"/>
      <c r="P125" s="2"/>
      <c r="Q125" s="2"/>
      <c r="R125" s="2"/>
      <c r="S125" s="2"/>
      <c r="T125" s="2"/>
      <c r="U125" s="2"/>
      <c r="V125" s="2"/>
      <c r="W125" s="2"/>
      <c r="X125" s="2"/>
      <c r="Y125" s="2"/>
      <c r="Z125" s="2"/>
      <c r="AA125" s="2"/>
      <c r="AB125" s="2"/>
      <c r="AC125" s="2"/>
      <c r="AD125" s="2"/>
      <c r="AE125" s="2"/>
      <c r="AF125" s="2"/>
      <c r="AG125" s="2"/>
    </row>
    <row r="126" spans="1:33" ht="15.75" hidden="1">
      <c r="A126" s="34"/>
      <c r="B126" s="300" t="str">
        <f>IF(ISERROR(AA$18),"",AA$18&amp;"")&amp;P$60</f>
        <v/>
      </c>
      <c r="C126" s="6"/>
      <c r="D126" s="403"/>
      <c r="E126" s="404"/>
      <c r="F126" s="8"/>
      <c r="G126" s="405"/>
      <c r="H126" s="406"/>
      <c r="I126" s="406"/>
      <c r="J126" s="407"/>
      <c r="K126" s="29"/>
      <c r="L126" s="101"/>
      <c r="M126" s="100"/>
      <c r="P126" s="2"/>
      <c r="Q126" s="2"/>
      <c r="R126" s="2"/>
      <c r="S126" s="2"/>
      <c r="T126" s="2"/>
      <c r="U126" s="2"/>
      <c r="V126" s="2"/>
      <c r="W126" s="2"/>
      <c r="X126" s="2"/>
      <c r="Y126" s="2"/>
      <c r="Z126" s="2"/>
      <c r="AA126" s="2"/>
      <c r="AB126" s="2"/>
      <c r="AC126" s="2"/>
      <c r="AD126" s="2"/>
      <c r="AE126" s="2"/>
      <c r="AF126" s="2"/>
      <c r="AG126" s="2"/>
    </row>
    <row r="127" spans="1:33" ht="15.75" hidden="1">
      <c r="A127" s="34"/>
      <c r="B127" s="300" t="str">
        <f>IF(ISERROR(AA$19),"",AA$19&amp;"")&amp;P$61</f>
        <v/>
      </c>
      <c r="C127" s="6"/>
      <c r="D127" s="403"/>
      <c r="E127" s="404"/>
      <c r="F127" s="8"/>
      <c r="G127" s="405"/>
      <c r="H127" s="406"/>
      <c r="I127" s="406"/>
      <c r="J127" s="407"/>
      <c r="K127" s="29"/>
      <c r="L127" s="101"/>
      <c r="M127" s="100"/>
      <c r="P127" s="2"/>
      <c r="Q127" s="2"/>
      <c r="R127" s="2"/>
      <c r="S127" s="2"/>
      <c r="T127" s="2"/>
      <c r="U127" s="2"/>
      <c r="V127" s="2"/>
      <c r="W127" s="2"/>
      <c r="X127" s="2"/>
      <c r="Y127" s="2"/>
      <c r="Z127" s="2"/>
      <c r="AA127" s="2"/>
      <c r="AB127" s="2"/>
      <c r="AC127" s="2"/>
      <c r="AD127" s="2"/>
      <c r="AE127" s="2"/>
      <c r="AF127" s="2"/>
      <c r="AG127" s="2"/>
    </row>
    <row r="128" spans="1:33" ht="15.75" hidden="1">
      <c r="A128" s="34"/>
      <c r="B128" s="300" t="str">
        <f>IF(ISERROR(AA$20),"",AA$20&amp;"")&amp;P$62</f>
        <v/>
      </c>
      <c r="C128" s="6"/>
      <c r="D128" s="403"/>
      <c r="E128" s="404"/>
      <c r="F128" s="8"/>
      <c r="G128" s="405"/>
      <c r="H128" s="406"/>
      <c r="I128" s="406"/>
      <c r="J128" s="407"/>
      <c r="K128" s="29"/>
      <c r="L128" s="101"/>
      <c r="M128" s="100"/>
      <c r="P128" s="2"/>
      <c r="Q128" s="2"/>
      <c r="R128" s="2"/>
      <c r="S128" s="2"/>
      <c r="T128" s="2"/>
      <c r="U128" s="2"/>
      <c r="V128" s="2"/>
      <c r="W128" s="2"/>
      <c r="X128" s="2"/>
      <c r="Y128" s="2"/>
      <c r="Z128" s="2"/>
      <c r="AA128" s="2"/>
      <c r="AB128" s="2"/>
      <c r="AC128" s="2"/>
      <c r="AD128" s="2"/>
      <c r="AE128" s="2"/>
      <c r="AF128" s="2"/>
      <c r="AG128" s="2"/>
    </row>
    <row r="129" spans="1:33" ht="15.75" hidden="1">
      <c r="A129" s="34"/>
      <c r="B129" s="300" t="str">
        <f>IF(ISERROR(AA$21),"",AA$21&amp;"")&amp;P$63</f>
        <v/>
      </c>
      <c r="C129" s="6"/>
      <c r="D129" s="403"/>
      <c r="E129" s="404"/>
      <c r="F129" s="8"/>
      <c r="G129" s="405"/>
      <c r="H129" s="406"/>
      <c r="I129" s="406"/>
      <c r="J129" s="407"/>
      <c r="K129" s="29"/>
      <c r="L129" s="101"/>
      <c r="M129" s="100"/>
      <c r="P129" s="2"/>
      <c r="Q129" s="2"/>
      <c r="R129" s="2"/>
      <c r="S129" s="2"/>
      <c r="T129" s="2"/>
      <c r="U129" s="2"/>
      <c r="V129" s="2"/>
      <c r="W129" s="2"/>
      <c r="X129" s="2"/>
      <c r="Y129" s="2"/>
      <c r="Z129" s="2"/>
      <c r="AA129" s="2"/>
      <c r="AB129" s="2"/>
      <c r="AC129" s="2"/>
      <c r="AD129" s="2"/>
      <c r="AE129" s="2"/>
      <c r="AF129" s="2"/>
      <c r="AG129" s="2"/>
    </row>
    <row r="130" spans="1:33" ht="15.7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03" t="s">
        <v>25</v>
      </c>
      <c r="E131" s="404"/>
      <c r="F131" s="50"/>
      <c r="G131" s="405"/>
      <c r="H131" s="406"/>
      <c r="I131" s="406"/>
      <c r="J131" s="407"/>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08" t="s">
        <v>22</v>
      </c>
      <c r="E133" s="409"/>
      <c r="F133" s="50"/>
      <c r="G133" s="405" t="s">
        <v>20061</v>
      </c>
      <c r="H133" s="406"/>
      <c r="I133" s="406"/>
      <c r="J133" s="407"/>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75">
      <c r="A134" s="34"/>
      <c r="B134" s="54"/>
      <c r="C134" s="8"/>
      <c r="D134" s="355"/>
      <c r="E134" s="355"/>
      <c r="F134" s="9"/>
      <c r="G134" s="410"/>
      <c r="H134" s="410"/>
      <c r="I134" s="410"/>
      <c r="J134" s="410"/>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 xml:space="preserve">F. Do you review due diligence information received from your suppliers against your company’s expectations? </v>
      </c>
      <c r="C135" s="50"/>
      <c r="D135" s="403" t="s">
        <v>25</v>
      </c>
      <c r="E135" s="404"/>
      <c r="F135" s="50"/>
      <c r="G135" s="405"/>
      <c r="H135" s="406"/>
      <c r="I135" s="406"/>
      <c r="J135" s="407"/>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75">
      <c r="A136" s="34"/>
      <c r="B136" s="51"/>
      <c r="C136" s="8"/>
      <c r="D136" s="355"/>
      <c r="E136" s="355"/>
      <c r="F136" s="9"/>
      <c r="G136" s="411"/>
      <c r="H136" s="411"/>
      <c r="I136" s="411"/>
      <c r="J136" s="411"/>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 xml:space="preserve">G. Does your review process include corrective action management? </v>
      </c>
      <c r="C137" s="50"/>
      <c r="D137" s="403" t="s">
        <v>25</v>
      </c>
      <c r="E137" s="404"/>
      <c r="F137" s="50"/>
      <c r="G137" s="405"/>
      <c r="H137" s="406"/>
      <c r="I137" s="406"/>
      <c r="J137" s="407"/>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400" t="str">
        <f>IF(OR($D$8="",$I$3=""),"","Click here to check required fields completion")</f>
        <v/>
      </c>
      <c r="C138" s="400"/>
      <c r="D138" s="400"/>
      <c r="E138" s="400"/>
      <c r="F138" s="400"/>
      <c r="G138" s="400"/>
      <c r="H138" s="400"/>
      <c r="I138" s="400"/>
      <c r="J138" s="400"/>
      <c r="K138" s="29"/>
      <c r="L138" s="102"/>
      <c r="P138" s="2"/>
      <c r="Q138" s="2"/>
      <c r="R138" s="2"/>
      <c r="S138" s="2"/>
      <c r="T138" s="2"/>
      <c r="U138" s="2"/>
      <c r="V138" s="2"/>
      <c r="W138" s="2"/>
      <c r="X138" s="2"/>
      <c r="Y138" s="2">
        <v>86</v>
      </c>
      <c r="Z138" s="2"/>
      <c r="AA138" s="2"/>
      <c r="AB138" s="2"/>
      <c r="AC138" s="2"/>
      <c r="AD138" s="2"/>
      <c r="AE138" s="2"/>
      <c r="AF138" s="2"/>
      <c r="AG138" s="2"/>
    </row>
    <row r="139" spans="1:33" ht="15.75" thickBot="1">
      <c r="A139" s="401" t="str">
        <f ca="1">OFFSET(L!$C$1,MATCH("General"&amp;"Cpy",L!$A:$A,0)-1,SL,,)</f>
        <v>© 2025 Responsible Minerals Initiative. All rights reserved.</v>
      </c>
      <c r="B139" s="402"/>
      <c r="C139" s="402"/>
      <c r="D139" s="402"/>
      <c r="E139" s="402"/>
      <c r="F139" s="402"/>
      <c r="G139" s="402"/>
      <c r="H139" s="402"/>
      <c r="I139" s="402"/>
      <c r="J139" s="402"/>
      <c r="K139" s="55"/>
      <c r="L139" s="102"/>
      <c r="P139" s="2"/>
      <c r="Q139" s="2"/>
      <c r="R139" s="2"/>
      <c r="S139" s="2"/>
      <c r="T139" s="2"/>
      <c r="U139" s="2"/>
      <c r="V139" s="2"/>
      <c r="W139" s="2"/>
      <c r="X139" s="2"/>
      <c r="Y139" s="2">
        <v>87</v>
      </c>
      <c r="Z139" s="2"/>
      <c r="AA139" s="2"/>
      <c r="AB139" s="2"/>
      <c r="AC139" s="2"/>
      <c r="AD139" s="2"/>
      <c r="AE139" s="2"/>
      <c r="AF139" s="2"/>
      <c r="AG139" s="2"/>
    </row>
    <row r="140" spans="1:33" ht="15.75" thickTop="1">
      <c r="L140" s="95"/>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9"/>
    </row>
    <row r="143" spans="1:33" ht="17.45" hidden="1" customHeight="1"/>
    <row r="144" spans="1:33" ht="17.45" hidden="1" customHeight="1">
      <c r="B144" s="172" t="s">
        <v>25</v>
      </c>
    </row>
    <row r="145" spans="2:2" ht="17.45" hidden="1" customHeight="1">
      <c r="B145" s="172" t="s">
        <v>22</v>
      </c>
    </row>
    <row r="146" spans="2:2" ht="17.45" hidden="1" customHeight="1">
      <c r="B146" s="172" t="s">
        <v>26</v>
      </c>
    </row>
    <row r="147" spans="2:2" ht="17.45" hidden="1" customHeight="1">
      <c r="B147" s="172" t="s">
        <v>18639</v>
      </c>
    </row>
    <row r="148" spans="2:2" ht="17.45" hidden="1" customHeight="1">
      <c r="B148" s="172" t="s">
        <v>25</v>
      </c>
    </row>
    <row r="149" spans="2:2" ht="17.45" hidden="1" customHeight="1">
      <c r="B149" s="172" t="s">
        <v>22</v>
      </c>
    </row>
    <row r="150" spans="2:2" ht="17.45" hidden="1" customHeight="1">
      <c r="B150" s="172" t="s">
        <v>26</v>
      </c>
    </row>
    <row r="151" spans="2:2" ht="17.45" hidden="1" customHeight="1">
      <c r="B151" s="309" t="s">
        <v>18917</v>
      </c>
    </row>
    <row r="152" spans="2:2" ht="17.45" hidden="1" customHeight="1">
      <c r="B152" s="172" t="s">
        <v>27</v>
      </c>
    </row>
    <row r="153" spans="2:2" ht="17.45" hidden="1" customHeight="1">
      <c r="B153" s="172" t="s">
        <v>28</v>
      </c>
    </row>
    <row r="154" spans="2:2" ht="17.45" hidden="1" customHeight="1">
      <c r="B154" s="172" t="s">
        <v>29</v>
      </c>
    </row>
    <row r="155" spans="2:2" ht="17.45" hidden="1" customHeight="1">
      <c r="B155" s="172" t="s">
        <v>30</v>
      </c>
    </row>
    <row r="156" spans="2:2" ht="17.45" hidden="1" customHeight="1">
      <c r="B156" s="172" t="s">
        <v>31</v>
      </c>
    </row>
    <row r="157" spans="2:2" ht="17.45" hidden="1" customHeight="1">
      <c r="B157" s="172" t="s">
        <v>18640</v>
      </c>
    </row>
    <row r="158" spans="2:2" ht="17.45" hidden="1" customHeight="1">
      <c r="B158" s="172" t="s">
        <v>32</v>
      </c>
    </row>
    <row r="159" spans="2:2" ht="17.45" hidden="1" customHeight="1">
      <c r="B159" s="172" t="s">
        <v>25</v>
      </c>
    </row>
    <row r="160" spans="2:2" ht="17.45" hidden="1" customHeight="1">
      <c r="B160" s="172" t="s">
        <v>22</v>
      </c>
    </row>
    <row r="161" spans="2:3" ht="17.45" hidden="1" customHeight="1">
      <c r="B161" s="172" t="s">
        <v>32</v>
      </c>
    </row>
    <row r="162" spans="2:3" ht="17.45" hidden="1" customHeight="1">
      <c r="B162" s="172" t="s">
        <v>33</v>
      </c>
    </row>
    <row r="163" spans="2:3" ht="17.45" hidden="1" customHeight="1">
      <c r="B163" s="172" t="s">
        <v>22</v>
      </c>
    </row>
    <row r="164" spans="2:3" ht="17.45" hidden="1" customHeight="1">
      <c r="B164" s="172" t="s">
        <v>25</v>
      </c>
    </row>
    <row r="165" spans="2:3" ht="17.45" hidden="1" customHeight="1">
      <c r="B165" s="172" t="s">
        <v>22</v>
      </c>
    </row>
    <row r="166" spans="2:3" ht="17.45" hidden="1" customHeight="1">
      <c r="B166" s="172" t="s">
        <v>26</v>
      </c>
    </row>
    <row r="167" spans="2:3" ht="17.45" hidden="1" customHeight="1">
      <c r="B167" s="172" t="s">
        <v>34</v>
      </c>
    </row>
    <row r="168" spans="2:3" ht="17.45" hidden="1" customHeight="1">
      <c r="B168" s="172" t="s">
        <v>35</v>
      </c>
    </row>
    <row r="169" spans="2:3" ht="17.45" hidden="1" customHeight="1">
      <c r="B169" s="172" t="s">
        <v>36</v>
      </c>
    </row>
    <row r="170" spans="2:3" ht="17.45" hidden="1" customHeight="1">
      <c r="B170" s="172" t="s">
        <v>37</v>
      </c>
    </row>
    <row r="171" spans="2:3" ht="17.45" hidden="1" customHeight="1">
      <c r="B171" s="172" t="s">
        <v>22</v>
      </c>
    </row>
    <row r="172" spans="2:3" ht="17.45" hidden="1" customHeight="1">
      <c r="B172" s="172" t="s">
        <v>25</v>
      </c>
    </row>
    <row r="173" spans="2:3" ht="17.45" hidden="1" customHeight="1">
      <c r="B173" s="172" t="s">
        <v>38</v>
      </c>
    </row>
    <row r="174" spans="2:3" ht="17.45" hidden="1" customHeight="1">
      <c r="B174" s="172" t="s">
        <v>22</v>
      </c>
    </row>
    <row r="175" spans="2:3" ht="17.45" hidden="1" customHeight="1">
      <c r="B175" s="172" t="s">
        <v>40</v>
      </c>
      <c r="C175" t="s">
        <v>19146</v>
      </c>
    </row>
    <row r="176" spans="2:3" ht="17.45" hidden="1" customHeight="1">
      <c r="B176" s="172" t="s">
        <v>18641</v>
      </c>
      <c r="C176" t="s">
        <v>19147</v>
      </c>
    </row>
    <row r="177" spans="2:3" ht="17.45" hidden="1" customHeight="1">
      <c r="B177" s="172" t="s">
        <v>18643</v>
      </c>
      <c r="C177" t="s">
        <v>19148</v>
      </c>
    </row>
    <row r="178" spans="2:3" ht="17.45" hidden="1" customHeight="1">
      <c r="B178" s="172" t="s">
        <v>18644</v>
      </c>
      <c r="C178" t="s">
        <v>19149</v>
      </c>
    </row>
    <row r="179" spans="2:3" ht="17.45" hidden="1" customHeight="1">
      <c r="B179" s="172" t="s">
        <v>41</v>
      </c>
      <c r="C179" t="s">
        <v>19150</v>
      </c>
    </row>
    <row r="180" spans="2:3" ht="17.45" hidden="1" customHeight="1">
      <c r="B180" s="172" t="s">
        <v>18642</v>
      </c>
      <c r="C180" t="s">
        <v>19151</v>
      </c>
    </row>
    <row r="181" spans="2:3" ht="17.45" hidden="1" customHeight="1">
      <c r="B181" s="172"/>
    </row>
    <row r="182" spans="2:3" ht="17.45" hidden="1" customHeight="1">
      <c r="B182" s="172"/>
    </row>
    <row r="183" spans="2:3" ht="17.45" hidden="1" customHeight="1">
      <c r="B183" s="172"/>
    </row>
    <row r="184" spans="2:3" ht="17.45" hidden="1" customHeight="1">
      <c r="B184" s="172"/>
    </row>
    <row r="185" spans="2:3" ht="17.45" hidden="1" customHeight="1">
      <c r="B185" s="172" t="s">
        <v>18645</v>
      </c>
    </row>
    <row r="186" spans="2:3" ht="17.45" hidden="1" customHeight="1"/>
    <row r="187" spans="2:3" ht="17.45" hidden="1" customHeight="1"/>
    <row r="188" spans="2:3" ht="17.45" hidden="1" customHeight="1">
      <c r="B188" s="370"/>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pLjAC/4VQNkF5rds5WDYT7k7KTKQVSwevUTGkDxnagMk6yhIoaLi6yw4+uU7B24PVeAb95qRmhwbStnzcyygrw==" saltValue="j1yqPwBdhe699PkDjohZV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3">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316" stopIfTrue="1">
      <formula>IF($D$30="",TRUE)</formula>
    </cfRule>
    <cfRule type="expression" dxfId="255" priority="295" stopIfTrue="1">
      <formula>IF($B$30="",TRUE)</formula>
    </cfRule>
  </conditionalFormatting>
  <conditionalFormatting sqref="D31:E31">
    <cfRule type="expression" dxfId="254" priority="317" stopIfTrue="1">
      <formula>IF($D$31="",TRUE)</formula>
    </cfRule>
    <cfRule type="expression" dxfId="253" priority="294" stopIfTrue="1">
      <formula>IF($B$31="",TRUE)</formula>
    </cfRule>
  </conditionalFormatting>
  <conditionalFormatting sqref="D32:E32">
    <cfRule type="expression" dxfId="252" priority="307" stopIfTrue="1">
      <formula>IF($D$32="",TRUE)</formula>
    </cfRule>
    <cfRule type="expression" dxfId="251" priority="293" stopIfTrue="1">
      <formula>IF($B$32="",TRUE)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4" stopIfTrue="1">
      <formula>IF($D$37="",TRUE)</formula>
    </cfRule>
    <cfRule type="expression" dxfId="241" priority="283" stopIfTrue="1">
      <formula>IF($B$37="",TRUE)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3" stopIfTrue="1">
      <formula>IF(AND(OR($D$32="Yes",$D$32=""),$D$44=""),1,0)</formula>
    </cfRule>
    <cfRule type="expression" dxfId="229" priority="262" stopIfTrue="1">
      <formula>IF($B$44="",TRUE)</formula>
    </cfRule>
    <cfRule type="expression" dxfId="228" priority="264" stopIfTrue="1">
      <formula>IF($P$32="",TRUE)</formula>
    </cfRule>
  </conditionalFormatting>
  <conditionalFormatting sqref="D45:E45">
    <cfRule type="expression" dxfId="227" priority="211" stopIfTrue="1">
      <formula>IF($P$33="",TRUE)</formula>
    </cfRule>
    <cfRule type="expression" dxfId="226" priority="210" stopIfTrue="1">
      <formula>IF(AND(OR($D$33="Yes",$D$33=""),$D$45=""),1,0)</formula>
    </cfRule>
    <cfRule type="expression" dxfId="225" priority="209" stopIfTrue="1">
      <formula>IF($B$45="",TRUE)</formula>
    </cfRule>
  </conditionalFormatting>
  <conditionalFormatting sqref="D46:E46">
    <cfRule type="expression" dxfId="224" priority="208" stopIfTrue="1">
      <formula>IF($P$34="",TRUE)</formula>
    </cfRule>
    <cfRule type="expression" dxfId="223" priority="207" stopIfTrue="1">
      <formula>IF(AND(OR($D$34="Yes",$D$34=""),$D$46=""),1,0)</formula>
    </cfRule>
    <cfRule type="expression" dxfId="222" priority="206" stopIfTrue="1">
      <formula>IF($B$46="",TRUE)</formula>
    </cfRule>
  </conditionalFormatting>
  <conditionalFormatting sqref="D47:E47">
    <cfRule type="expression" dxfId="221" priority="204" stopIfTrue="1">
      <formula>IF(AND(OR($D$35="Yes",$D$35=""),$D$47=""),1,0)</formula>
    </cfRule>
    <cfRule type="expression" dxfId="220" priority="205" stopIfTrue="1">
      <formula>IF($P$35="",TRUE)</formula>
    </cfRule>
    <cfRule type="expression" dxfId="219" priority="203" stopIfTrue="1">
      <formula>IF($B$47="",TRUE)</formula>
    </cfRule>
  </conditionalFormatting>
  <conditionalFormatting sqref="D48:E48">
    <cfRule type="expression" dxfId="218" priority="201" stopIfTrue="1">
      <formula>IF(AND(OR($D$36="Yes",$D$36=""),$D$48=""),1,0)</formula>
    </cfRule>
    <cfRule type="expression" dxfId="217" priority="202" stopIfTrue="1">
      <formula>IF($P$36="",TRUE)</formula>
    </cfRule>
    <cfRule type="expression" dxfId="216" priority="200" stopIfTrue="1">
      <formula>IF($B$48="",TRUE)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5" stopIfTrue="1">
      <formula>IF(AND(OR($D$38="Yes",$D$38=""),$D$50=""),1,0)</formula>
    </cfRule>
    <cfRule type="expression" dxfId="211" priority="196" stopIfTrue="1">
      <formula>IF($P$38="",TRUE)</formula>
    </cfRule>
    <cfRule type="expression" dxfId="210" priority="194" stopIfTrue="1">
      <formula>IF($B$50="",TRUE)</formula>
    </cfRule>
  </conditionalFormatting>
  <conditionalFormatting sqref="D51:E51">
    <cfRule type="expression" dxfId="209" priority="193" stopIfTrue="1">
      <formula>IF($P$39="",TRUE)</formula>
    </cfRule>
    <cfRule type="expression" dxfId="208" priority="192" stopIfTrue="1">
      <formula>IF(AND(OR($D$39="Yes",$D$39=""),$D$51=""),1,0)</formula>
    </cfRule>
    <cfRule type="expression" dxfId="207" priority="191" stopIfTrue="1">
      <formula>IF($B$51="",TRUE)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80" stopIfTrue="1">
      <formula>IF(AND(OR($D$43="Yes",$D$43=""),$D$55=""),1,0)</formula>
    </cfRule>
    <cfRule type="expression" dxfId="202" priority="179" stopIfTrue="1">
      <formula>IF($P$55="",TRUE)</formula>
    </cfRule>
    <cfRule type="expression" dxfId="201" priority="178" stopIfTrue="1">
      <formula>IF($B$55="",TRUE)</formula>
    </cfRule>
  </conditionalFormatting>
  <conditionalFormatting sqref="D56:E56">
    <cfRule type="expression" dxfId="200" priority="176" stopIfTrue="1">
      <formula>IF($P$56="",TRUE)</formula>
    </cfRule>
    <cfRule type="expression" dxfId="199" priority="177" stopIfTrue="1">
      <formula>IF(AND(OR($D$44="Yes",$D$44=""),$D$56=""),1,0)</formula>
    </cfRule>
    <cfRule type="expression" dxfId="198" priority="124" stopIfTrue="1">
      <formula>IF($B$56="",TRUE)</formula>
    </cfRule>
  </conditionalFormatting>
  <conditionalFormatting sqref="D57:E57">
    <cfRule type="expression" dxfId="197" priority="174" stopIfTrue="1">
      <formula>IF($P$57="",TRUE)</formula>
    </cfRule>
    <cfRule type="expression" dxfId="196" priority="173" stopIfTrue="1">
      <formula>IF($B$57="",TRUE)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2" stopIfTrue="1">
      <formula>IF(AND(OR($D$46="Yes",$D$46=""),$D$58=""),1,0)</formula>
    </cfRule>
    <cfRule type="expression" dxfId="192" priority="171" stopIfTrue="1">
      <formula>IF($P$58="",TRUE)</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6" stopIfTrue="1">
      <formula>IF(AND(OR($D$48="Yes",$D$48=""),$D$60=""),1,0)</formula>
    </cfRule>
    <cfRule type="expression" dxfId="186" priority="165" stopIfTrue="1">
      <formula>IF($P$60="",TRUE)</formula>
    </cfRule>
  </conditionalFormatting>
  <conditionalFormatting sqref="D61:E61">
    <cfRule type="expression" dxfId="185" priority="162" stopIfTrue="1">
      <formula>IF($P$61="",TRUE)</formula>
    </cfRule>
    <cfRule type="expression" dxfId="184" priority="161" stopIfTrue="1">
      <formula>IF($B$61="",TRUE)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20" stopIfTrue="1">
      <formula>IF(AND(OR($D$43="Yes",$D$43=""),$D$67=""),1,0)</formula>
    </cfRule>
    <cfRule type="expression" dxfId="172" priority="119" stopIfTrue="1">
      <formula>IF($P$55="",TRUE)</formula>
    </cfRule>
    <cfRule type="expression" dxfId="171" priority="118" stopIfTrue="1">
      <formula>IF($B$55="",TRUE)</formula>
    </cfRule>
  </conditionalFormatting>
  <conditionalFormatting sqref="D68:E68">
    <cfRule type="expression" dxfId="170" priority="94" stopIfTrue="1">
      <formula>IF($B$56="",TRUE)</formula>
    </cfRule>
    <cfRule type="expression" dxfId="169" priority="117" stopIfTrue="1">
      <formula>IF(AND(OR($D$44="Yes",$D$44=""),$D$68=""),1,0)</formula>
    </cfRule>
    <cfRule type="expression" dxfId="168" priority="116" stopIfTrue="1">
      <formula>IF($P$56="",TRUE)</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2" stopIfTrue="1">
      <formula>IF(AND(OR($D$46="Yes",$D$46=""),$D$70=""),1,0)</formula>
    </cfRule>
    <cfRule type="expression" dxfId="163" priority="110" stopIfTrue="1">
      <formula>IF($B$58="",TRUE)</formula>
    </cfRule>
    <cfRule type="expression" dxfId="162" priority="111" stopIfTrue="1">
      <formula>IF($P$58="",TRUE)</formula>
    </cfRule>
  </conditionalFormatting>
  <conditionalFormatting sqref="D71:E71">
    <cfRule type="expression" dxfId="161" priority="108" stopIfTrue="1">
      <formula>IF($P$59="",TRUE)</formula>
    </cfRule>
    <cfRule type="expression" dxfId="160" priority="109" stopIfTrue="1">
      <formula>IF(AND(OR($D$47="Yes",$D$47=""),$D$71=""),1,0)</formula>
    </cfRule>
    <cfRule type="expression" dxfId="159" priority="107" stopIfTrue="1">
      <formula>IF($B$59="",TRUE)</formula>
    </cfRule>
  </conditionalFormatting>
  <conditionalFormatting sqref="D72:E72">
    <cfRule type="expression" dxfId="158" priority="104" stopIfTrue="1">
      <formula>IF($B$60="",TRUE)</formula>
    </cfRule>
    <cfRule type="expression" dxfId="157" priority="106" stopIfTrue="1">
      <formula>IF(AND(OR($D$48="Yes",$D$48=""),$D$72=""),1,0)</formula>
    </cfRule>
    <cfRule type="expression" dxfId="156" priority="105" stopIfTrue="1">
      <formula>IF($P$60="",TRUE)</formula>
    </cfRule>
  </conditionalFormatting>
  <conditionalFormatting sqref="D73:E73">
    <cfRule type="expression" dxfId="155" priority="103" stopIfTrue="1">
      <formula>IF(AND(OR($D$49="Yes",$D$49=""),$D$73=""),1,0)</formula>
    </cfRule>
    <cfRule type="expression" dxfId="154" priority="101" stopIfTrue="1">
      <formula>IF($B$61="",TRUE)</formula>
    </cfRule>
    <cfRule type="expression" dxfId="153" priority="102" stopIfTrue="1">
      <formula>IF($P$61="",TRUE)</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7" stopIfTrue="1">
      <formula>IF(AND(OR($D$51="Yes",$D$51=""),$D$75=""),1,0)</formula>
    </cfRule>
    <cfRule type="expression" dxfId="148" priority="96" stopIfTrue="1">
      <formula>IF($P$63="",TRUE)</formula>
    </cfRule>
    <cfRule type="expression" dxfId="147" priority="95" stopIfTrue="1">
      <formula>IF($B$63="",TRUE)</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90" stopIfTrue="1">
      <formula>IF(AND(OR($D$43="Yes",$D$43=""),$D$79=""),1,0)</formula>
    </cfRule>
    <cfRule type="expression" dxfId="142" priority="89" stopIfTrue="1">
      <formula>IF($P$55="",TRUE)</formula>
    </cfRule>
    <cfRule type="expression" dxfId="141" priority="88" stopIfTrue="1">
      <formula>IF($B$55="",TRUE)</formula>
    </cfRule>
  </conditionalFormatting>
  <conditionalFormatting sqref="D80:E80">
    <cfRule type="expression" dxfId="140" priority="86" stopIfTrue="1">
      <formula>IF($P$56="",TRUE)</formula>
    </cfRule>
    <cfRule type="expression" dxfId="139" priority="64" stopIfTrue="1">
      <formula>IF($B$56="",TRUE)</formula>
    </cfRule>
    <cfRule type="expression" dxfId="138" priority="87" stopIfTrue="1">
      <formula>IF(AND(OR($D$44="Yes",$D$44=""),$D$80=""),1,0)</formula>
    </cfRule>
  </conditionalFormatting>
  <conditionalFormatting sqref="D81:E81">
    <cfRule type="expression" dxfId="137" priority="85" stopIfTrue="1">
      <formula>IF(AND(OR($D$45="Yes",$D$45=""),$D$81=""),1,0)</formula>
    </cfRule>
    <cfRule type="expression" dxfId="136" priority="84" stopIfTrue="1">
      <formula>IF($P$57="",TRUE)</formula>
    </cfRule>
    <cfRule type="expression" dxfId="135" priority="83" stopIfTrue="1">
      <formula>IF($B$57="",TRUE)</formula>
    </cfRule>
  </conditionalFormatting>
  <conditionalFormatting sqref="D82:E82">
    <cfRule type="expression" dxfId="134" priority="82" stopIfTrue="1">
      <formula>IF(AND(OR($D$46="Yes",$D$46=""),$D$82=""),1,0)</formula>
    </cfRule>
    <cfRule type="expression" dxfId="133" priority="80" stopIfTrue="1">
      <formula>IF($B$58="",TRUE)</formula>
    </cfRule>
    <cfRule type="expression" dxfId="132" priority="81" stopIfTrue="1">
      <formula>IF($P$58="",TRUE)</formula>
    </cfRule>
  </conditionalFormatting>
  <conditionalFormatting sqref="D83:E83">
    <cfRule type="expression" dxfId="131" priority="79" stopIfTrue="1">
      <formula>IF(AND(OR($D$47="Yes",$D$47=""),$D$83=""),1,0)</formula>
    </cfRule>
    <cfRule type="expression" dxfId="130" priority="78" stopIfTrue="1">
      <formula>IF($P$59="",TRUE)</formula>
    </cfRule>
    <cfRule type="expression" dxfId="129" priority="77" stopIfTrue="1">
      <formula>IF($B$59="",TRUE)</formula>
    </cfRule>
  </conditionalFormatting>
  <conditionalFormatting sqref="D84:E84">
    <cfRule type="expression" dxfId="128" priority="76" stopIfTrue="1">
      <formula>IF(AND(OR($D$48="Yes",$D$48=""),$D$84=""),1,0)</formula>
    </cfRule>
    <cfRule type="expression" dxfId="127" priority="75" stopIfTrue="1">
      <formula>IF($P$60="",TRUE)</formula>
    </cfRule>
    <cfRule type="expression" dxfId="126" priority="74" stopIfTrue="1">
      <formula>IF($B$60="",TRUE)</formula>
    </cfRule>
  </conditionalFormatting>
  <conditionalFormatting sqref="D85:E85">
    <cfRule type="expression" dxfId="125" priority="73" stopIfTrue="1">
      <formula>IF(AND(OR($D$49="Yes",$D$49=""),$D$85=""),1,0)</formula>
    </cfRule>
    <cfRule type="expression" dxfId="124" priority="72" stopIfTrue="1">
      <formula>IF($P$61="",TRUE)</formula>
    </cfRule>
    <cfRule type="expression" dxfId="123" priority="71" stopIfTrue="1">
      <formula>IF($B$61="",TRUE)</formula>
    </cfRule>
  </conditionalFormatting>
  <conditionalFormatting sqref="D86:E86">
    <cfRule type="expression" dxfId="122" priority="70" stopIfTrue="1">
      <formula>IF(AND(OR($D$50="Yes",$D$50=""),$D$86=""),1,0)</formula>
    </cfRule>
    <cfRule type="expression" dxfId="121" priority="69" stopIfTrue="1">
      <formula>IF($P$62="",TRUE)</formula>
    </cfRule>
    <cfRule type="expression" dxfId="120" priority="68" stopIfTrue="1">
      <formula>IF($B$62="",TRUE)</formula>
    </cfRule>
  </conditionalFormatting>
  <conditionalFormatting sqref="D87:E87">
    <cfRule type="expression" dxfId="119" priority="67" stopIfTrue="1">
      <formula>IF(AND(OR($D$51="Yes",$D$51=""),$D$87=""),1,0)</formula>
    </cfRule>
    <cfRule type="expression" dxfId="118" priority="66" stopIfTrue="1">
      <formula>IF($P$63="",TRUE)</formula>
    </cfRule>
    <cfRule type="expression" dxfId="117" priority="65" stopIfTrue="1">
      <formula>IF($B$63="",TRUE)</formula>
    </cfRule>
  </conditionalFormatting>
  <conditionalFormatting sqref="D90:E90">
    <cfRule type="expression" dxfId="116" priority="31" stopIfTrue="1">
      <formula>IF($B$54="",TRUE)</formula>
    </cfRule>
    <cfRule type="expression" dxfId="115" priority="33" stopIfTrue="1">
      <formula>IF(AND(OR($D$42="Yes",$D$42=""),$D$90=""),1,0)</formula>
    </cfRule>
    <cfRule type="expression" dxfId="114" priority="32" stopIfTrue="1">
      <formula>IF($P$54="",TRUE)</formula>
    </cfRule>
  </conditionalFormatting>
  <conditionalFormatting sqref="D91:E91">
    <cfRule type="expression" dxfId="113" priority="60" stopIfTrue="1">
      <formula>IF(AND(OR($D$43="Yes",$D$43=""),$D$91=""),1,0)</formula>
    </cfRule>
    <cfRule type="expression" dxfId="112" priority="59" stopIfTrue="1">
      <formula>IF($P$55="",TRUE)</formula>
    </cfRule>
    <cfRule type="expression" dxfId="111" priority="58" stopIfTrue="1">
      <formula>IF($B$55="",TRUE)</formula>
    </cfRule>
  </conditionalFormatting>
  <conditionalFormatting sqref="D92:E92">
    <cfRule type="expression" dxfId="110" priority="34" stopIfTrue="1">
      <formula>IF($B$56="",TRUE)</formula>
    </cfRule>
    <cfRule type="expression" dxfId="109" priority="57" stopIfTrue="1">
      <formula>IF(AND(OR($D$44="Yes",$D$44=""),$D$92=""),1,0)</formula>
    </cfRule>
    <cfRule type="expression" dxfId="108" priority="56" stopIfTrue="1">
      <formula>IF($P$56="",TRUE)</formula>
    </cfRule>
  </conditionalFormatting>
  <conditionalFormatting sqref="D93:E93">
    <cfRule type="expression" dxfId="107" priority="55" stopIfTrue="1">
      <formula>IF(AND(OR($D$45="Yes",$D$45=""),$D$93=""),1,0)</formula>
    </cfRule>
    <cfRule type="expression" dxfId="106" priority="54" stopIfTrue="1">
      <formula>IF($P$57="",TRUE)</formula>
    </cfRule>
    <cfRule type="expression" dxfId="105" priority="53" stopIfTrue="1">
      <formula>IF($B$57="",TRUE)</formula>
    </cfRule>
  </conditionalFormatting>
  <conditionalFormatting sqref="D94:E94">
    <cfRule type="expression" dxfId="104" priority="50" stopIfTrue="1">
      <formula>IF($B$58="",TRUE)</formula>
    </cfRule>
    <cfRule type="expression" dxfId="103" priority="52" stopIfTrue="1">
      <formula>IF(AND(OR($D$46="Yes",$D$46=""),$D$94=""),1,0)</formula>
    </cfRule>
    <cfRule type="expression" dxfId="102" priority="51" stopIfTrue="1">
      <formula>IF($P$58="",TRUE)</formula>
    </cfRule>
  </conditionalFormatting>
  <conditionalFormatting sqref="D95:E95">
    <cfRule type="expression" dxfId="101" priority="49" stopIfTrue="1">
      <formula>IF(AND(OR($D$47="Yes",$D$47=""),$D$95=""),1,0)</formula>
    </cfRule>
    <cfRule type="expression" dxfId="100" priority="48" stopIfTrue="1">
      <formula>IF($P$59="",TRUE)</formula>
    </cfRule>
    <cfRule type="expression" dxfId="99" priority="47" stopIfTrue="1">
      <formula>IF($B$59="",TRUE)</formula>
    </cfRule>
  </conditionalFormatting>
  <conditionalFormatting sqref="D96:E96">
    <cfRule type="expression" dxfId="98" priority="45" stopIfTrue="1">
      <formula>IF($P$60="",TRUE)</formula>
    </cfRule>
    <cfRule type="expression" dxfId="97" priority="44" stopIfTrue="1">
      <formula>IF($B$60="",TRUE)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3" stopIfTrue="1">
      <formula>IF(AND(OR($D$49="Yes",$D$49=""),$D$97=""),1,0)</formula>
    </cfRule>
    <cfRule type="expression" dxfId="93" priority="42" stopIfTrue="1">
      <formula>IF($P$61="",TRUE)</formula>
    </cfRule>
  </conditionalFormatting>
  <conditionalFormatting sqref="D98:E98">
    <cfRule type="expression" dxfId="92" priority="40" stopIfTrue="1">
      <formula>IF(AND(OR($D$50="Yes",$D$50=""),$D$98=""),1,0)</formula>
    </cfRule>
    <cfRule type="expression" dxfId="91" priority="39" stopIfTrue="1">
      <formula>IF($P$62="",TRUE)</formula>
    </cfRule>
    <cfRule type="expression" dxfId="90" priority="38" stopIfTrue="1">
      <formula>IF($B$62="",TRUE)</formula>
    </cfRule>
  </conditionalFormatting>
  <conditionalFormatting sqref="D99:E99">
    <cfRule type="expression" dxfId="89" priority="37" stopIfTrue="1">
      <formula>IF(AND(OR($D$51="Yes",$D$51=""),$D$99=""),1,0)</formula>
    </cfRule>
    <cfRule type="expression" dxfId="88" priority="36" stopIfTrue="1">
      <formula>IF($P$63="",TRUE)</formula>
    </cfRule>
    <cfRule type="expression" dxfId="87" priority="35" stopIfTrue="1">
      <formula>IF($B$63="",TRUE)</formula>
    </cfRule>
  </conditionalFormatting>
  <conditionalFormatting sqref="D102:E102">
    <cfRule type="expression" dxfId="86" priority="3" stopIfTrue="1">
      <formula>IF(AND(OR($D$42="Yes",$D$42=""),$D$102=""),1,0)</formula>
    </cfRule>
    <cfRule type="expression" dxfId="85" priority="1" stopIfTrue="1">
      <formula>IF($B$54="",TRUE)</formula>
    </cfRule>
    <cfRule type="expression" dxfId="84" priority="2" stopIfTrue="1">
      <formula>IF($P$54="",TRUE)</formula>
    </cfRule>
  </conditionalFormatting>
  <conditionalFormatting sqref="D103:E103">
    <cfRule type="expression" dxfId="83" priority="30" stopIfTrue="1">
      <formula>IF(AND(OR($D$43="Yes",$D$43=""),$D$103=""),1,0)</formula>
    </cfRule>
    <cfRule type="expression" dxfId="82" priority="28" stopIfTrue="1">
      <formula>IF($B$55="",TRUE)</formula>
    </cfRule>
    <cfRule type="expression" dxfId="81" priority="29" stopIfTrue="1">
      <formula>IF($P$55="",TRUE)</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4" stopIfTrue="1">
      <formula>IF($P$57="",TRUE)</formula>
    </cfRule>
    <cfRule type="expression" dxfId="76" priority="23" stopIfTrue="1">
      <formula>IF($B$57="",TRUE)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2" stopIfTrue="1">
      <formula>IF(AND(OR($D$46="Yes",$D$46=""),$D$106=""),1,0)</formula>
    </cfRule>
    <cfRule type="expression" dxfId="72" priority="21" stopIfTrue="1">
      <formula>IF($P$58="",TRUE)</formula>
    </cfRule>
  </conditionalFormatting>
  <conditionalFormatting sqref="D107:E107">
    <cfRule type="expression" dxfId="71" priority="19" stopIfTrue="1">
      <formula>IF(AND(OR($D$47="Yes",$D$47=""),$D$107=""),1,0)</formula>
    </cfRule>
    <cfRule type="expression" dxfId="70" priority="17" stopIfTrue="1">
      <formula>IF($B$59="",TRUE)</formula>
    </cfRule>
    <cfRule type="expression" dxfId="69" priority="18" stopIfTrue="1">
      <formula>IF($P$59="",TRUE)</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9" stopIfTrue="1">
      <formula>IF($P$62="",TRUE)</formula>
    </cfRule>
    <cfRule type="expression" dxfId="61" priority="8" stopIfTrue="1">
      <formula>IF($B$62="",TRUE)</formula>
    </cfRule>
    <cfRule type="expression" dxfId="60" priority="10" stopIfTrue="1">
      <formula>IF(AND(OR($D$50="Yes",$D$50=""),$D$110=""),1,0)</formula>
    </cfRule>
  </conditionalFormatting>
  <conditionalFormatting sqref="D111:E111">
    <cfRule type="expression" dxfId="59" priority="7" stopIfTrue="1">
      <formula>IF(AND(OR($D$51="Yes",$D$51=""),$D$111=""),1,0)</formula>
    </cfRule>
    <cfRule type="expression" dxfId="58" priority="6" stopIfTrue="1">
      <formula>IF($P$63="",TRUE)</formula>
    </cfRule>
    <cfRule type="expression" dxfId="57" priority="5" stopIfTrue="1">
      <formula>IF($B$63="",TRUE)</formula>
    </cfRule>
  </conditionalFormatting>
  <conditionalFormatting sqref="D115:E115 D117:E117 D131:E131 D133:E133 D135:E135 D137:E137">
    <cfRule type="expression" dxfId="56" priority="309" stopIfTrue="1">
      <formula>IF(D115="",TRUE)</formula>
    </cfRule>
    <cfRule type="expression" dxfId="55" priority="308" stopIfTrue="1">
      <formula>AND(OR($D$30="No",$D$30="Unknown",$D$30="Not applicable for this declaration"),OR($D$31="No",$D$31="Unknown",$D$31="Not applicable for this declaration"))</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8" stopIfTrue="1">
      <formula>IF(AND(OR($D$44="Yes",$D$44=""),$D$122=""),1,0)</formula>
    </cfRule>
    <cfRule type="expression" dxfId="47" priority="146" stopIfTrue="1">
      <formula>IF($B$56="",TRUE)</formula>
    </cfRule>
    <cfRule type="expression" dxfId="46" priority="147" stopIfTrue="1">
      <formula>IF($P$56="",TRUE)</formula>
    </cfRule>
  </conditionalFormatting>
  <conditionalFormatting sqref="D123:E123">
    <cfRule type="expression" dxfId="45" priority="145" stopIfTrue="1">
      <formula>IF(AND(OR($D$45="Yes",$D$45=""),$D$123=""),1,0)</formula>
    </cfRule>
    <cfRule type="expression" dxfId="44" priority="144" stopIfTrue="1">
      <formula>IF($P$57="",TRUE)</formula>
    </cfRule>
    <cfRule type="expression" dxfId="43" priority="143" stopIfTrue="1">
      <formula>IF($B$57="",TRUE)</formula>
    </cfRule>
  </conditionalFormatting>
  <conditionalFormatting sqref="D124:E124">
    <cfRule type="expression" dxfId="42" priority="140" stopIfTrue="1">
      <formula>IF($B$58="",TRUE)</formula>
    </cfRule>
    <cfRule type="expression" dxfId="41" priority="142" stopIfTrue="1">
      <formula>IF(AND(OR($D$46="Yes",$D$46=""),$D$124=""),1,0)</formula>
    </cfRule>
    <cfRule type="expression" dxfId="40" priority="141" stopIfTrue="1">
      <formula>IF($P$58="",TRUE)</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6" stopIfTrue="1">
      <formula>IF(AND(OR($D$48="Yes",$D$48=""),$D$126=""),1,0)</formula>
    </cfRule>
    <cfRule type="expression" dxfId="35" priority="134" stopIfTrue="1">
      <formula>IF($B$60="",TRUE)</formula>
    </cfRule>
    <cfRule type="expression" dxfId="34" priority="135" stopIfTrue="1">
      <formula>IF($P$60="",TRUE)</formula>
    </cfRule>
  </conditionalFormatting>
  <conditionalFormatting sqref="D127:E127">
    <cfRule type="expression" dxfId="33" priority="132" stopIfTrue="1">
      <formula>IF($P$61="",TRUE)</formula>
    </cfRule>
    <cfRule type="expression" dxfId="32" priority="131" stopIfTrue="1">
      <formula>IF($B$61="",TRUE)</formula>
    </cfRule>
    <cfRule type="expression" dxfId="31" priority="133" stopIfTrue="1">
      <formula>IF(AND(OR($D$49="Yes",$D$49=""),$D$127=""),1,0)</formula>
    </cfRule>
  </conditionalFormatting>
  <conditionalFormatting sqref="D128:E128">
    <cfRule type="expression" dxfId="30" priority="130" stopIfTrue="1">
      <formula>IF(AND(OR($D$50="Yes",$D$50=""),$D$128=""),1,0)</formula>
    </cfRule>
    <cfRule type="expression" dxfId="29" priority="128" stopIfTrue="1">
      <formula>IF($B$62="",TRUE)</formula>
    </cfRule>
    <cfRule type="expression" dxfId="28" priority="129" stopIfTrue="1">
      <formula>IF($P$62="",TRUE)</formula>
    </cfRule>
  </conditionalFormatting>
  <conditionalFormatting sqref="D129:E129">
    <cfRule type="expression" dxfId="27" priority="127" stopIfTrue="1">
      <formula>IF(AND(OR($D$51="Yes",$D$51=""),$D$129=""),1,0)</formula>
    </cfRule>
    <cfRule type="expression" dxfId="26" priority="126" stopIfTrue="1">
      <formula>IF($P$63="",TRUE)</formula>
    </cfRule>
    <cfRule type="expression" dxfId="25" priority="125" stopIfTrue="1">
      <formula>IF($B$63="",TRUE)</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475" stopIfTrue="1">
      <formula>IF(AND($D$10="",$D$9=$R$9),TRUE)</formula>
    </cfRule>
    <cfRule type="expression" dxfId="21" priority="365" stopIfTrue="1">
      <formula>IF($D$9=$Q$9,TRUE)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s>
  <pageMargins left="0.70866141732283505" right="0.70866141732283505" top="0.74803149606299202" bottom="0.74803149606299202" header="0.31496062992126" footer="0.31496062992126"/>
  <pageSetup scale="41" fitToHeight="0" orientation="portrait" r:id="rId1"/>
  <headerFooter>
    <oddHeader>&amp;R&amp;"Calibri"&amp;14&amp;KFF0000 L2: Internal use only&amp;1#_x000D_</oddHeader>
  </headerFooter>
  <rowBreaks count="2" manualBreakCount="2">
    <brk id="58" max="11" man="1"/>
    <brk id="60"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A5" sqref="A5"/>
    </sheetView>
  </sheetViews>
  <sheetFormatPr baseColWidth="10" defaultColWidth="9" defaultRowHeight="12.75"/>
  <cols>
    <col min="1" max="1" width="13.75" style="170" customWidth="1"/>
    <col min="2" max="2" width="13.125" style="96" customWidth="1"/>
    <col min="3" max="3" width="40.5" style="96" customWidth="1"/>
    <col min="4" max="4" width="30.75" style="96" customWidth="1"/>
    <col min="5" max="5" width="21" style="96" customWidth="1"/>
    <col min="6" max="7" width="14" style="96" customWidth="1"/>
    <col min="8" max="8" width="25" style="96" customWidth="1"/>
    <col min="9" max="9" width="24" style="96" customWidth="1"/>
    <col min="10" max="10" width="18.125" style="96" customWidth="1"/>
    <col min="11" max="11" width="27.125" style="96" customWidth="1"/>
    <col min="12" max="12" width="20.75" style="96" customWidth="1"/>
    <col min="13" max="13" width="35" style="96" customWidth="1"/>
    <col min="14" max="14" width="42" style="96" customWidth="1"/>
    <col min="15" max="15" width="32" style="96" customWidth="1"/>
    <col min="16" max="16" width="23" style="96" customWidth="1"/>
    <col min="17" max="17" width="43.5" style="96" customWidth="1"/>
    <col min="18" max="18" width="7.25" style="96" hidden="1" customWidth="1"/>
    <col min="19" max="19" width="19" style="96" hidden="1" customWidth="1"/>
    <col min="20" max="20" width="13.125" style="96" hidden="1" customWidth="1"/>
    <col min="21" max="21" width="19.5" style="96" hidden="1" customWidth="1"/>
    <col min="22" max="22" width="5.75" style="96" hidden="1" customWidth="1"/>
    <col min="23" max="23" width="14.5" style="96" hidden="1" customWidth="1"/>
    <col min="24" max="24" width="27.25" style="96" hidden="1" customWidth="1"/>
    <col min="25" max="25" width="25.75" style="96" hidden="1" customWidth="1"/>
    <col min="26" max="26" width="22" style="96" hidden="1" customWidth="1"/>
    <col min="27" max="27" width="20.75" style="96" hidden="1" customWidth="1"/>
    <col min="28" max="28" width="20.125" style="315" hidden="1" customWidth="1"/>
    <col min="29" max="29" width="26.25" style="96" hidden="1" customWidth="1"/>
    <col min="30" max="30" width="23.25" style="96" hidden="1" customWidth="1"/>
    <col min="31" max="31" width="26" style="96" hidden="1" customWidth="1"/>
    <col min="32" max="32" width="30.125" style="96" hidden="1" customWidth="1"/>
    <col min="33" max="33" width="26" style="96" hidden="1" customWidth="1"/>
    <col min="34" max="34" width="21" style="96" hidden="1" customWidth="1"/>
    <col min="35" max="39" width="9" style="96" customWidth="1"/>
    <col min="40" max="16384" width="9" style="96"/>
  </cols>
  <sheetData>
    <row r="1" spans="1:34" s="16" customFormat="1" ht="13.5"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TO BEGIN:</v>
      </c>
      <c r="C2" s="142"/>
      <c r="D2" s="142"/>
      <c r="E2" s="142"/>
      <c r="F2" s="161"/>
      <c r="G2" s="161"/>
      <c r="H2" s="161"/>
      <c r="I2" s="284"/>
      <c r="J2" s="465" t="str">
        <f ca="1">OFFSET(L!$C$1,MATCH("Smelter List"&amp;ADDRESS(ROW(),COLUMN(),4),L!$A:$A,0)-1,SL,,)</f>
        <v>Link to "RMAP Conformant Smelter List"</v>
      </c>
      <c r="K2" s="466"/>
      <c r="L2" s="466"/>
      <c r="M2" s="466"/>
      <c r="N2" s="466"/>
      <c r="O2" s="466"/>
      <c r="P2" s="162"/>
      <c r="Q2" s="163"/>
      <c r="R2" s="164"/>
      <c r="S2" s="164"/>
      <c r="T2" s="164"/>
      <c r="AB2" s="312"/>
      <c r="AH2" s="130" t="s">
        <v>25</v>
      </c>
    </row>
    <row r="3" spans="1:34" s="16" customFormat="1" ht="249.6" customHeight="1">
      <c r="A3" s="202"/>
      <c r="B3" s="46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7"/>
      <c r="D3" s="467"/>
      <c r="E3" s="467"/>
      <c r="F3" s="165"/>
      <c r="G3" s="468" t="str">
        <f ca="1">OFFSET(L!$C$1,MATCH("General"&amp;"Cpy",L!$A:$A,0)-1,SL,,)</f>
        <v>© 2025 Responsible Minerals Initiative. All rights reserved.</v>
      </c>
      <c r="H3" s="469"/>
      <c r="I3" s="470"/>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3"/>
      <c r="AH4" s="130" t="s">
        <v>26</v>
      </c>
    </row>
    <row r="5" spans="1:34" s="170" customFormat="1" ht="20.25">
      <c r="A5" s="198"/>
      <c r="B5" s="304" t="str">
        <f>IF(LEN(A5)=0,"",INDEX('Smelter Look-up'!$A:$A,MATCH($A5,'Smelter Look-up'!$E:$E,0)))</f>
        <v/>
      </c>
      <c r="C5" s="152" t="str">
        <f>IF(LEN(A5)=0,"",INDEX('Smelter Look-up'!$C:$C,MATCH($A5,'Smelter Look-up'!$E:$E,0)))</f>
        <v/>
      </c>
      <c r="D5" s="149"/>
      <c r="E5" s="149" t="str">
        <f ca="1">IF(ISERROR($V5),"",OFFSET('Smelter Look-up'!$D$4,$V5-4,0)&amp;"")</f>
        <v/>
      </c>
      <c r="F5" s="149" t="str">
        <f ca="1">IF(ISERROR($V5),"",OFFSET('Smelter Look-up'!$E$4,$V5-4,0))</f>
        <v/>
      </c>
      <c r="G5" s="149" t="str">
        <f ca="1">IF(C5=$X$4,"Enter smelter details",IF(ISERROR($V5),"",OFFSET('Smelter Look-up'!$F$4,$V5-4,0)))</f>
        <v/>
      </c>
      <c r="H5" s="206" t="str">
        <f ca="1">IF(ISERROR($V5),"",OFFSET('Smelter Look-up'!$G$4,$V5-4,0))</f>
        <v/>
      </c>
      <c r="I5" s="207" t="str">
        <f ca="1">IF(ISERROR($V5),"",OFFSET('Smelter Look-up'!$H$4,$V5-4,0))</f>
        <v/>
      </c>
      <c r="J5" s="207" t="str">
        <f ca="1">IF(ISERROR($V5),"",OFFSET('Smelter Look-up'!$I$4,$V5-4,0))</f>
        <v/>
      </c>
      <c r="K5" s="150"/>
      <c r="L5" s="150"/>
      <c r="M5" s="150"/>
      <c r="N5" s="150"/>
      <c r="O5" s="150"/>
      <c r="P5" s="209"/>
      <c r="Q5" s="151"/>
      <c r="R5" s="149" t="str">
        <f ca="1">IF(ISERROR($V5),"",OFFSET('Smelter Look-up'!$C$4,$V5-4,0)&amp;"")</f>
        <v/>
      </c>
      <c r="S5" s="155" t="str">
        <f t="shared" ref="S5:S12" ca="1" si="0">IF(B5="","",IF(ISERROR(MATCH($E5,CL,0)),"Unknown",INDIRECT("'C'!$A$"&amp;MATCH($E5,CL,0)+1)))</f>
        <v/>
      </c>
      <c r="T5" s="155" t="str">
        <f ca="1">IF(B5="","",IF(ISERROR(MATCH($J5,SorP!$B$1:$B$6226,0)),"",INDIRECT("'SorP'!$A$"&amp;MATCH($S5&amp;$J5,SorP!C:C,0))))</f>
        <v/>
      </c>
      <c r="U5" s="168"/>
      <c r="V5" s="169" t="e">
        <f>IF(C5="",NA(),MATCH($B5&amp;$C5,'Smelter Look-up'!$J:$J,0))</f>
        <v>#N/A</v>
      </c>
      <c r="X5" s="170">
        <f t="shared" ref="X5:X12" ca="1" si="1">IF(AND(C5="Smelter not listed",OR(LEN(D5)=0,LEN(E5)=0)),1,0)</f>
        <v>0</v>
      </c>
      <c r="AB5" s="314" t="str">
        <f t="shared" ref="AB5:AB12" si="2">IF(C5="","",B5)</f>
        <v/>
      </c>
    </row>
    <row r="6" spans="1:34" s="170" customFormat="1" ht="20.25">
      <c r="A6" s="198"/>
      <c r="B6" s="304" t="str">
        <f>IF(LEN(A6)=0,"",INDEX('Smelter Look-up'!$A:$A,MATCH($A6,'Smelter Look-up'!$E:$E,0)))</f>
        <v/>
      </c>
      <c r="C6" s="152" t="str">
        <f>IF(LEN(A6)=0,"",INDEX('Smelter Look-up'!$C:$C,MATCH($A6,'Smelter Look-up'!$E:$E,0)))</f>
        <v/>
      </c>
      <c r="D6" s="149"/>
      <c r="E6" s="149" t="str">
        <f ca="1">IF(ISERROR($V6),"",OFFSET('Smelter Look-up'!$D$4,$V6-4,0)&amp;"")</f>
        <v/>
      </c>
      <c r="F6" s="149" t="str">
        <f ca="1">IF(ISERROR($V6),"",OFFSET('Smelter Look-up'!$E$4,$V6-4,0))</f>
        <v/>
      </c>
      <c r="G6" s="149" t="str">
        <f ca="1">IF(C6=$X$4,"Enter smelter details",IF(ISERROR($V6),"",OFFSET('Smelter Look-up'!$F$4,$V6-4,0)))</f>
        <v/>
      </c>
      <c r="H6" s="206" t="str">
        <f ca="1">IF(ISERROR($V6),"",OFFSET('Smelter Look-up'!$G$4,$V6-4,0))</f>
        <v/>
      </c>
      <c r="I6" s="207" t="str">
        <f ca="1">IF(ISERROR($V6),"",OFFSET('Smelter Look-up'!$H$4,$V6-4,0))</f>
        <v/>
      </c>
      <c r="J6" s="207" t="str">
        <f ca="1">IF(ISERROR($V6),"",OFFSET('Smelter Look-up'!$I$4,$V6-4,0))</f>
        <v/>
      </c>
      <c r="K6" s="150"/>
      <c r="L6" s="150"/>
      <c r="M6" s="150"/>
      <c r="N6" s="150"/>
      <c r="O6" s="150"/>
      <c r="P6" s="209"/>
      <c r="Q6" s="151"/>
      <c r="R6" s="149" t="str">
        <f ca="1">IF(ISERROR($V6),"",OFFSET('Smelter Look-up'!$C$4,$V6-4,0)&amp;"")</f>
        <v/>
      </c>
      <c r="S6" s="155" t="str">
        <f t="shared" ca="1" si="0"/>
        <v/>
      </c>
      <c r="T6" s="155" t="str">
        <f ca="1">IF(B6="","",IF(ISERROR(MATCH($J6,SorP!$B$1:$B$6226,0)),"",INDIRECT("'SorP'!$A$"&amp;MATCH($S6&amp;$J6,SorP!C:C,0))))</f>
        <v/>
      </c>
      <c r="U6" s="168"/>
      <c r="V6" s="169" t="e">
        <f>IF(C6="",NA(),MATCH($B6&amp;$C6,'Smelter Look-up'!$J:$J,0))</f>
        <v>#N/A</v>
      </c>
      <c r="X6" s="170">
        <f t="shared" ca="1" si="1"/>
        <v>0</v>
      </c>
      <c r="AB6" s="314" t="str">
        <f t="shared" si="2"/>
        <v/>
      </c>
    </row>
    <row r="7" spans="1:34" s="170" customFormat="1" ht="20.25">
      <c r="A7" s="198"/>
      <c r="B7" s="304" t="str">
        <f>IF(LEN(A7)=0,"",INDEX('Smelter Look-up'!$A:$A,MATCH($A7,'Smelter Look-up'!$E:$E,0)))</f>
        <v/>
      </c>
      <c r="C7" s="152" t="str">
        <f>IF(LEN(A7)=0,"",INDEX('Smelter Look-up'!$C:$C,MATCH($A7,'Smelter Look-up'!$E:$E,0)))</f>
        <v/>
      </c>
      <c r="D7" s="149"/>
      <c r="E7" s="149" t="str">
        <f ca="1">IF(ISERROR($V7),"",OFFSET('Smelter Look-up'!$D$4,$V7-4,0)&amp;"")</f>
        <v/>
      </c>
      <c r="F7" s="149" t="str">
        <f ca="1">IF(ISERROR($V7),"",OFFSET('Smelter Look-up'!$E$4,$V7-4,0))</f>
        <v/>
      </c>
      <c r="G7" s="149" t="str">
        <f ca="1">IF(C7=$X$4,"Enter smelter details",IF(ISERROR($V7),"",OFFSET('Smelter Look-up'!$F$4,$V7-4,0)))</f>
        <v/>
      </c>
      <c r="H7" s="206" t="str">
        <f ca="1">IF(ISERROR($V7),"",OFFSET('Smelter Look-up'!$G$4,$V7-4,0))</f>
        <v/>
      </c>
      <c r="I7" s="207" t="str">
        <f ca="1">IF(ISERROR($V7),"",OFFSET('Smelter Look-up'!$H$4,$V7-4,0))</f>
        <v/>
      </c>
      <c r="J7" s="207" t="str">
        <f ca="1">IF(ISERROR($V7),"",OFFSET('Smelter Look-up'!$I$4,$V7-4,0))</f>
        <v/>
      </c>
      <c r="K7" s="150"/>
      <c r="L7" s="150"/>
      <c r="M7" s="150"/>
      <c r="N7" s="150"/>
      <c r="O7" s="150"/>
      <c r="P7" s="209"/>
      <c r="Q7" s="151"/>
      <c r="R7" s="149" t="str">
        <f ca="1">IF(ISERROR($V7),"",OFFSET('Smelter Look-up'!$C$4,$V7-4,0)&amp;"")</f>
        <v/>
      </c>
      <c r="S7" s="155" t="str">
        <f t="shared" ca="1" si="0"/>
        <v/>
      </c>
      <c r="T7" s="155" t="str">
        <f ca="1">IF(B7="","",IF(ISERROR(MATCH($J7,SorP!$B$1:$B$6226,0)),"",INDIRECT("'SorP'!$A$"&amp;MATCH($S7&amp;$J7,SorP!C:C,0))))</f>
        <v/>
      </c>
      <c r="U7" s="168"/>
      <c r="V7" s="169" t="e">
        <f>IF(C7="",NA(),MATCH($B7&amp;$C7,'Smelter Look-up'!$J:$J,0))</f>
        <v>#N/A</v>
      </c>
      <c r="X7" s="170">
        <f t="shared" ca="1" si="1"/>
        <v>0</v>
      </c>
      <c r="AB7" s="314" t="str">
        <f t="shared" si="2"/>
        <v/>
      </c>
    </row>
    <row r="8" spans="1:34" s="170" customFormat="1" ht="20.25">
      <c r="A8" s="198"/>
      <c r="B8" s="304" t="str">
        <f>IF(LEN(A8)=0,"",INDEX('Smelter Look-up'!$A:$A,MATCH($A8,'Smelter Look-up'!$E:$E,0)))</f>
        <v/>
      </c>
      <c r="C8" s="152" t="str">
        <f>IF(LEN(A8)=0,"",INDEX('Smelter Look-up'!$C:$C,MATCH($A8,'Smelter Look-up'!$E:$E,0)))</f>
        <v/>
      </c>
      <c r="D8" s="149"/>
      <c r="E8" s="149" t="str">
        <f ca="1">IF(ISERROR($V8),"",OFFSET('Smelter Look-up'!$D$4,$V8-4,0)&amp;"")</f>
        <v/>
      </c>
      <c r="F8" s="149" t="str">
        <f ca="1">IF(ISERROR($V8),"",OFFSET('Smelter Look-up'!$E$4,$V8-4,0))</f>
        <v/>
      </c>
      <c r="G8" s="149" t="str">
        <f ca="1">IF(C8=$X$4,"Enter smelter details",IF(ISERROR($V8),"",OFFSET('Smelter Look-up'!$F$4,$V8-4,0)))</f>
        <v/>
      </c>
      <c r="H8" s="206" t="str">
        <f ca="1">IF(ISERROR($V8),"",OFFSET('Smelter Look-up'!$G$4,$V8-4,0))</f>
        <v/>
      </c>
      <c r="I8" s="207" t="str">
        <f ca="1">IF(ISERROR($V8),"",OFFSET('Smelter Look-up'!$H$4,$V8-4,0))</f>
        <v/>
      </c>
      <c r="J8" s="207" t="str">
        <f ca="1">IF(ISERROR($V8),"",OFFSET('Smelter Look-up'!$I$4,$V8-4,0))</f>
        <v/>
      </c>
      <c r="K8" s="150"/>
      <c r="L8" s="150"/>
      <c r="M8" s="150"/>
      <c r="N8" s="150"/>
      <c r="O8" s="150"/>
      <c r="P8" s="209"/>
      <c r="Q8" s="151"/>
      <c r="R8" s="149" t="str">
        <f ca="1">IF(ISERROR($V8),"",OFFSET('Smelter Look-up'!$C$4,$V8-4,0)&amp;"")</f>
        <v/>
      </c>
      <c r="S8" s="155" t="str">
        <f t="shared" ca="1" si="0"/>
        <v/>
      </c>
      <c r="T8" s="155" t="str">
        <f ca="1">IF(B8="","",IF(ISERROR(MATCH($J8,SorP!$B$1:$B$6226,0)),"",INDIRECT("'SorP'!$A$"&amp;MATCH($S8&amp;$J8,SorP!C:C,0))))</f>
        <v/>
      </c>
      <c r="U8" s="168"/>
      <c r="V8" s="169" t="e">
        <f>IF(C8="",NA(),MATCH($B8&amp;$C8,'Smelter Look-up'!$J:$J,0))</f>
        <v>#N/A</v>
      </c>
      <c r="X8" s="170">
        <f t="shared" ca="1" si="1"/>
        <v>0</v>
      </c>
      <c r="AB8" s="314" t="str">
        <f t="shared" si="2"/>
        <v/>
      </c>
    </row>
    <row r="9" spans="1:34" s="170" customFormat="1" ht="20.25">
      <c r="A9" s="198"/>
      <c r="B9" s="304" t="str">
        <f>IF(LEN(A9)=0,"",INDEX('Smelter Look-up'!$A:$A,MATCH($A9,'Smelter Look-up'!$E:$E,0)))</f>
        <v/>
      </c>
      <c r="C9" s="152" t="str">
        <f>IF(LEN(A9)=0,"",INDEX('Smelter Look-up'!$C:$C,MATCH($A9,'Smelter Look-up'!$E:$E,0)))</f>
        <v/>
      </c>
      <c r="D9" s="149"/>
      <c r="E9" s="149" t="str">
        <f ca="1">IF(ISERROR($V9),"",OFFSET('Smelter Look-up'!$D$4,$V9-4,0)&amp;"")</f>
        <v/>
      </c>
      <c r="F9" s="149" t="str">
        <f ca="1">IF(ISERROR($V9),"",OFFSET('Smelter Look-up'!$E$4,$V9-4,0))</f>
        <v/>
      </c>
      <c r="G9" s="149" t="str">
        <f ca="1">IF(C9=$X$4,"Enter smelter details",IF(ISERROR($V9),"",OFFSET('Smelter Look-up'!$F$4,$V9-4,0)))</f>
        <v/>
      </c>
      <c r="H9" s="206" t="str">
        <f ca="1">IF(ISERROR($V9),"",OFFSET('Smelter Look-up'!$G$4,$V9-4,0))</f>
        <v/>
      </c>
      <c r="I9" s="207" t="str">
        <f ca="1">IF(ISERROR($V9),"",OFFSET('Smelter Look-up'!$H$4,$V9-4,0))</f>
        <v/>
      </c>
      <c r="J9" s="207" t="str">
        <f ca="1">IF(ISERROR($V9),"",OFFSET('Smelter Look-up'!$I$4,$V9-4,0))</f>
        <v/>
      </c>
      <c r="K9" s="150"/>
      <c r="L9" s="150"/>
      <c r="M9" s="150"/>
      <c r="N9" s="150"/>
      <c r="O9" s="150"/>
      <c r="P9" s="209"/>
      <c r="Q9" s="151"/>
      <c r="R9" s="149" t="str">
        <f ca="1">IF(ISERROR($V9),"",OFFSET('Smelter Look-up'!$C$4,$V9-4,0)&amp;"")</f>
        <v/>
      </c>
      <c r="S9" s="155" t="str">
        <f t="shared" ca="1" si="0"/>
        <v/>
      </c>
      <c r="T9" s="155" t="str">
        <f ca="1">IF(B9="","",IF(ISERROR(MATCH($J9,SorP!$B$1:$B$6226,0)),"",INDIRECT("'SorP'!$A$"&amp;MATCH($S9&amp;$J9,SorP!C:C,0))))</f>
        <v/>
      </c>
      <c r="U9" s="168"/>
      <c r="V9" s="169" t="e">
        <f>IF(C9="",NA(),MATCH($B9&amp;$C9,'Smelter Look-up'!$J:$J,0))</f>
        <v>#N/A</v>
      </c>
      <c r="X9" s="170">
        <f t="shared" ca="1" si="1"/>
        <v>0</v>
      </c>
      <c r="AB9" s="314" t="str">
        <f t="shared" si="2"/>
        <v/>
      </c>
    </row>
    <row r="10" spans="1:34" s="170" customFormat="1" ht="20.25">
      <c r="A10" s="198"/>
      <c r="B10" s="304" t="str">
        <f>IF(LEN(A10)=0,"",INDEX('Smelter Look-up'!$A:$A,MATCH($A10,'Smelter Look-up'!$E:$E,0)))</f>
        <v/>
      </c>
      <c r="C10" s="152" t="str">
        <f>IF(LEN(A10)=0,"",INDEX('Smelter Look-up'!$C:$C,MATCH($A10,'Smelter Look-up'!$E:$E,0)))</f>
        <v/>
      </c>
      <c r="D10" s="149"/>
      <c r="E10" s="149" t="str">
        <f ca="1">IF(ISERROR($V10),"",OFFSET('Smelter Look-up'!$D$4,$V10-4,0)&amp;"")</f>
        <v/>
      </c>
      <c r="F10" s="149" t="str">
        <f ca="1">IF(ISERROR($V10),"",OFFSET('Smelter Look-up'!$E$4,$V10-4,0))</f>
        <v/>
      </c>
      <c r="G10" s="149" t="str">
        <f ca="1">IF(C10=$X$4,"Enter smelter details",IF(ISERROR($V10),"",OFFSET('Smelter Look-up'!$F$4,$V10-4,0)))</f>
        <v/>
      </c>
      <c r="H10" s="206" t="str">
        <f ca="1">IF(ISERROR($V10),"",OFFSET('Smelter Look-up'!$G$4,$V10-4,0))</f>
        <v/>
      </c>
      <c r="I10" s="207" t="str">
        <f ca="1">IF(ISERROR($V10),"",OFFSET('Smelter Look-up'!$H$4,$V10-4,0))</f>
        <v/>
      </c>
      <c r="J10" s="207" t="str">
        <f ca="1">IF(ISERROR($V10),"",OFFSET('Smelter Look-up'!$I$4,$V10-4,0))</f>
        <v/>
      </c>
      <c r="K10" s="150"/>
      <c r="L10" s="150"/>
      <c r="M10" s="150"/>
      <c r="N10" s="150"/>
      <c r="O10" s="150"/>
      <c r="P10" s="209"/>
      <c r="Q10" s="151"/>
      <c r="R10" s="149" t="str">
        <f ca="1">IF(ISERROR($V10),"",OFFSET('Smelter Look-up'!$C$4,$V10-4,0)&amp;"")</f>
        <v/>
      </c>
      <c r="S10" s="155" t="str">
        <f t="shared" ca="1" si="0"/>
        <v/>
      </c>
      <c r="T10" s="155" t="str">
        <f ca="1">IF(B10="","",IF(ISERROR(MATCH($J10,SorP!$B$1:$B$6226,0)),"",INDIRECT("'SorP'!$A$"&amp;MATCH($S10&amp;$J10,SorP!C:C,0))))</f>
        <v/>
      </c>
      <c r="U10" s="168"/>
      <c r="V10" s="169" t="e">
        <f>IF(C10="",NA(),MATCH($B10&amp;$C10,'Smelter Look-up'!$J:$J,0))</f>
        <v>#N/A</v>
      </c>
      <c r="X10" s="170">
        <f t="shared" ca="1" si="1"/>
        <v>0</v>
      </c>
      <c r="AB10" s="314" t="str">
        <f t="shared" si="2"/>
        <v/>
      </c>
    </row>
    <row r="11" spans="1:34" s="170" customFormat="1" ht="20.25">
      <c r="A11" s="199"/>
      <c r="B11" s="304" t="str">
        <f>IF(LEN(A11)=0,"",INDEX('Smelter Look-up'!$A:$A,MATCH($A11,'Smelter Look-up'!$E:$E,0)))</f>
        <v/>
      </c>
      <c r="C11" s="152" t="str">
        <f>IF(LEN(A11)=0,"",INDEX('Smelter Look-up'!$C:$C,MATCH($A11,'Smelter Look-up'!$E:$E,0)))</f>
        <v/>
      </c>
      <c r="D11" s="149"/>
      <c r="E11" s="149" t="str">
        <f ca="1">IF(ISERROR($V11),"",OFFSET('Smelter Look-up'!$D$4,$V11-4,0)&amp;"")</f>
        <v/>
      </c>
      <c r="F11" s="149" t="str">
        <f ca="1">IF(ISERROR($V11),"",OFFSET('Smelter Look-up'!$E$4,$V11-4,0))</f>
        <v/>
      </c>
      <c r="G11" s="149" t="str">
        <f ca="1">IF(C11=$X$4,"Enter smelter details",IF(ISERROR($V11),"",OFFSET('Smelter Look-up'!$F$4,$V11-4,0)))</f>
        <v/>
      </c>
      <c r="H11" s="206" t="str">
        <f ca="1">IF(ISERROR($V11),"",OFFSET('Smelter Look-up'!$G$4,$V11-4,0))</f>
        <v/>
      </c>
      <c r="I11" s="207" t="str">
        <f ca="1">IF(ISERROR($V11),"",OFFSET('Smelter Look-up'!$H$4,$V11-4,0))</f>
        <v/>
      </c>
      <c r="J11" s="207" t="str">
        <f ca="1">IF(ISERROR($V11),"",OFFSET('Smelter Look-up'!$I$4,$V11-4,0))</f>
        <v/>
      </c>
      <c r="K11" s="150"/>
      <c r="L11" s="150"/>
      <c r="M11" s="150"/>
      <c r="N11" s="150"/>
      <c r="O11" s="150"/>
      <c r="P11" s="209"/>
      <c r="Q11" s="151"/>
      <c r="R11" s="149" t="str">
        <f ca="1">IF(ISERROR($V11),"",OFFSET('Smelter Look-up'!$C$4,$V11-4,0)&amp;"")</f>
        <v/>
      </c>
      <c r="S11" s="155" t="str">
        <f t="shared" ca="1" si="0"/>
        <v/>
      </c>
      <c r="T11" s="155" t="str">
        <f ca="1">IF(B11="","",IF(ISERROR(MATCH($J11,SorP!$B$1:$B$6226,0)),"",INDIRECT("'SorP'!$A$"&amp;MATCH($S11&amp;$J11,SorP!C:C,0))))</f>
        <v/>
      </c>
      <c r="U11" s="168"/>
      <c r="V11" s="169" t="e">
        <f>IF(C11="",NA(),MATCH($B11&amp;$C11,'Smelter Look-up'!$J:$J,0))</f>
        <v>#N/A</v>
      </c>
      <c r="X11" s="170">
        <f t="shared" ca="1" si="1"/>
        <v>0</v>
      </c>
      <c r="AB11" s="314" t="str">
        <f t="shared" si="2"/>
        <v/>
      </c>
    </row>
    <row r="12" spans="1:34" s="170" customFormat="1" ht="20.25">
      <c r="A12" s="198"/>
      <c r="B12" s="304" t="str">
        <f>IF(LEN(A12)=0,"",INDEX('Smelter Look-up'!$A:$A,MATCH($A12,'Smelter Look-up'!$E:$E,0)))</f>
        <v/>
      </c>
      <c r="C12" s="152" t="str">
        <f>IF(LEN(A12)=0,"",INDEX('Smelter Look-up'!$C:$C,MATCH($A12,'Smelter Look-up'!$E:$E,0)))</f>
        <v/>
      </c>
      <c r="D12" s="149"/>
      <c r="E12" s="149" t="str">
        <f ca="1">IF(ISERROR($V12),"",OFFSET('Smelter Look-up'!$D$4,$V12-4,0)&amp;"")</f>
        <v/>
      </c>
      <c r="F12" s="149" t="str">
        <f ca="1">IF(ISERROR($V12),"",OFFSET('Smelter Look-up'!$E$4,$V12-4,0))</f>
        <v/>
      </c>
      <c r="G12" s="149" t="str">
        <f ca="1">IF(C12=$X$4,"Enter smelter details",IF(ISERROR($V12),"",OFFSET('Smelter Look-up'!$F$4,$V12-4,0)))</f>
        <v/>
      </c>
      <c r="H12" s="206" t="str">
        <f ca="1">IF(ISERROR($V12),"",OFFSET('Smelter Look-up'!$G$4,$V12-4,0))</f>
        <v/>
      </c>
      <c r="I12" s="207" t="str">
        <f ca="1">IF(ISERROR($V12),"",OFFSET('Smelter Look-up'!$H$4,$V12-4,0))</f>
        <v/>
      </c>
      <c r="J12" s="207" t="str">
        <f ca="1">IF(ISERROR($V12),"",OFFSET('Smelter Look-up'!$I$4,$V12-4,0))</f>
        <v/>
      </c>
      <c r="K12" s="150"/>
      <c r="L12" s="150"/>
      <c r="M12" s="150"/>
      <c r="N12" s="150"/>
      <c r="O12" s="150"/>
      <c r="P12" s="209"/>
      <c r="Q12" s="151"/>
      <c r="R12" s="149" t="str">
        <f ca="1">IF(ISERROR($V12),"",OFFSET('Smelter Look-up'!$C$4,$V12-4,0)&amp;"")</f>
        <v/>
      </c>
      <c r="S12" s="155" t="str">
        <f t="shared" ca="1" si="0"/>
        <v/>
      </c>
      <c r="T12" s="155" t="str">
        <f ca="1">IF(B12="","",IF(ISERROR(MATCH($J12,SorP!$B$1:$B$6226,0)),"",INDIRECT("'SorP'!$A$"&amp;MATCH($S12&amp;$J12,SorP!C:C,0))))</f>
        <v/>
      </c>
      <c r="U12" s="168"/>
      <c r="V12" s="169" t="e">
        <f>IF(C12="",NA(),MATCH($B12&amp;$C12,'Smelter Look-up'!$J:$J,0))</f>
        <v>#N/A</v>
      </c>
      <c r="X12" s="170">
        <f t="shared" ca="1" si="1"/>
        <v>0</v>
      </c>
      <c r="AB12" s="314" t="str">
        <f t="shared" si="2"/>
        <v/>
      </c>
    </row>
    <row r="13" spans="1:34" s="170" customFormat="1" ht="20.25">
      <c r="A13" s="198"/>
      <c r="B13" s="304" t="str">
        <f>IF(LEN(A13)=0,"",INDEX('Smelter Look-up'!$A:$A,MATCH($A13,'Smelter Look-up'!$E:$E,0)))</f>
        <v/>
      </c>
      <c r="C13" s="152" t="str">
        <f>IF(LEN(A13)=0,"",INDEX('Smelter Look-up'!$C:$C,MATCH($A13,'Smelter Look-up'!$E:$E,0)))</f>
        <v/>
      </c>
      <c r="D13" s="149"/>
      <c r="E13" s="149" t="str">
        <f ca="1">IF(ISERROR($V13),"",OFFSET('Smelter Look-up'!$D$4,$V13-4,0)&amp;"")</f>
        <v/>
      </c>
      <c r="F13" s="149" t="str">
        <f ca="1">IF(ISERROR($V13),"",OFFSET('Smelter Look-up'!$E$4,$V13-4,0))</f>
        <v/>
      </c>
      <c r="G13" s="149" t="str">
        <f ca="1">IF(C13=$X$4,"Enter smelter details",IF(ISERROR($V13),"",OFFSET('Smelter Look-up'!$F$4,$V13-4,0)))</f>
        <v/>
      </c>
      <c r="H13" s="206" t="str">
        <f ca="1">IF(ISERROR($V13),"",OFFSET('Smelter Look-up'!$G$4,$V13-4,0))</f>
        <v/>
      </c>
      <c r="I13" s="207" t="str">
        <f ca="1">IF(ISERROR($V13),"",OFFSET('Smelter Look-up'!$H$4,$V13-4,0))</f>
        <v/>
      </c>
      <c r="J13" s="207" t="str">
        <f ca="1">IF(ISERROR($V13),"",OFFSET('Smelter Look-up'!$I$4,$V13-4,0))</f>
        <v/>
      </c>
      <c r="K13" s="150"/>
      <c r="L13" s="150"/>
      <c r="M13" s="150"/>
      <c r="N13" s="150"/>
      <c r="O13" s="150"/>
      <c r="P13" s="209"/>
      <c r="Q13" s="151"/>
      <c r="R13" s="149" t="str">
        <f ca="1">IF(ISERROR($V13),"",OFFSET('Smelter Look-up'!$C$4,$V13-4,0)&amp;"")</f>
        <v/>
      </c>
      <c r="S13" s="155" t="str">
        <f t="shared" ref="S13:S63" ca="1" si="3">IF(B13="","",IF(ISERROR(MATCH($E13,CL,0)),"Unknown",INDIRECT("'C'!$A$"&amp;MATCH($E13,CL,0)+1)))</f>
        <v/>
      </c>
      <c r="T13" s="155" t="str">
        <f ca="1">IF(B13="","",IF(ISERROR(MATCH($J13,SorP!$B$1:$B$6226,0)),"",INDIRECT("'SorP'!$A$"&amp;MATCH($S13&amp;$J13,SorP!C:C,0))))</f>
        <v/>
      </c>
      <c r="U13" s="168"/>
      <c r="V13" s="169" t="e">
        <f>IF(C13="",NA(),MATCH($B13&amp;$C13,'Smelter Look-up'!$J:$J,0))</f>
        <v>#N/A</v>
      </c>
      <c r="X13" s="170">
        <f t="shared" ref="X13:X62" ca="1" si="4">IF(AND(C13="Smelter not listed",OR(LEN(D13)=0,LEN(E13)=0)),1,0)</f>
        <v>0</v>
      </c>
      <c r="AB13" s="314" t="str">
        <f t="shared" ref="AB13:AB69" si="5">IF(C13="","",B13)</f>
        <v/>
      </c>
    </row>
    <row r="14" spans="1:34" s="170" customFormat="1" ht="20.25">
      <c r="A14" s="199"/>
      <c r="B14" s="304" t="str">
        <f>IF(LEN(A14)=0,"",INDEX('Smelter Look-up'!$A:$A,MATCH($A14,'Smelter Look-up'!$E:$E,0)))</f>
        <v/>
      </c>
      <c r="C14" s="152" t="str">
        <f>IF(LEN(A14)=0,"",INDEX('Smelter Look-up'!$C:$C,MATCH($A14,'Smelter Look-up'!$E:$E,0)))</f>
        <v/>
      </c>
      <c r="D14" s="149"/>
      <c r="E14" s="149" t="str">
        <f ca="1">IF(ISERROR($V14),"",OFFSET('Smelter Look-up'!$D$4,$V14-4,0)&amp;"")</f>
        <v/>
      </c>
      <c r="F14" s="149" t="str">
        <f ca="1">IF(ISERROR($V14),"",OFFSET('Smelter Look-up'!$E$4,$V14-4,0))</f>
        <v/>
      </c>
      <c r="G14" s="149" t="str">
        <f ca="1">IF(C14=$X$4,"Enter smelter details",IF(ISERROR($V14),"",OFFSET('Smelter Look-up'!$F$4,$V14-4,0)))</f>
        <v/>
      </c>
      <c r="H14" s="206" t="str">
        <f ca="1">IF(ISERROR($V14),"",OFFSET('Smelter Look-up'!$G$4,$V14-4,0))</f>
        <v/>
      </c>
      <c r="I14" s="207" t="str">
        <f ca="1">IF(ISERROR($V14),"",OFFSET('Smelter Look-up'!$H$4,$V14-4,0))</f>
        <v/>
      </c>
      <c r="J14" s="207" t="str">
        <f ca="1">IF(ISERROR($V14),"",OFFSET('Smelter Look-up'!$I$4,$V14-4,0))</f>
        <v/>
      </c>
      <c r="K14" s="150"/>
      <c r="L14" s="150"/>
      <c r="M14" s="150"/>
      <c r="N14" s="150"/>
      <c r="O14" s="150"/>
      <c r="P14" s="209"/>
      <c r="Q14" s="151"/>
      <c r="R14" s="149" t="str">
        <f ca="1">IF(ISERROR($V14),"",OFFSET('Smelter Look-up'!$C$4,$V14-4,0)&amp;"")</f>
        <v/>
      </c>
      <c r="S14" s="155" t="str">
        <f t="shared" ca="1" si="3"/>
        <v/>
      </c>
      <c r="T14" s="155" t="str">
        <f ca="1">IF(B14="","",IF(ISERROR(MATCH($J14,SorP!$B$1:$B$6226,0)),"",INDIRECT("'SorP'!$A$"&amp;MATCH($S14&amp;$J14,SorP!C:C,0))))</f>
        <v/>
      </c>
      <c r="U14" s="168"/>
      <c r="V14" s="169" t="e">
        <f>IF(C14="",NA(),MATCH($B14&amp;$C14,'Smelter Look-up'!$J:$J,0))</f>
        <v>#N/A</v>
      </c>
      <c r="X14" s="170">
        <f t="shared" ca="1" si="4"/>
        <v>0</v>
      </c>
      <c r="AB14" s="314" t="str">
        <f t="shared" si="5"/>
        <v/>
      </c>
    </row>
    <row r="15" spans="1:34" s="170" customFormat="1" ht="20.25">
      <c r="A15" s="199"/>
      <c r="B15" s="304" t="str">
        <f>IF(LEN(A15)=0,"",INDEX('Smelter Look-up'!$A:$A,MATCH($A15,'Smelter Look-up'!$E:$E,0)))</f>
        <v/>
      </c>
      <c r="C15" s="152" t="str">
        <f>IF(LEN(A15)=0,"",INDEX('Smelter Look-up'!$C:$C,MATCH($A15,'Smelter Look-up'!$E:$E,0)))</f>
        <v/>
      </c>
      <c r="D15" s="149"/>
      <c r="E15" s="149" t="str">
        <f ca="1">IF(ISERROR($V15),"",OFFSET('Smelter Look-up'!$D$4,$V15-4,0)&amp;"")</f>
        <v/>
      </c>
      <c r="F15" s="149" t="str">
        <f ca="1">IF(ISERROR($V15),"",OFFSET('Smelter Look-up'!$E$4,$V15-4,0))</f>
        <v/>
      </c>
      <c r="G15" s="149" t="str">
        <f ca="1">IF(C15=$X$4,"Enter smelter details",IF(ISERROR($V15),"",OFFSET('Smelter Look-up'!$F$4,$V15-4,0)))</f>
        <v/>
      </c>
      <c r="H15" s="206" t="str">
        <f ca="1">IF(ISERROR($V15),"",OFFSET('Smelter Look-up'!$G$4,$V15-4,0))</f>
        <v/>
      </c>
      <c r="I15" s="207" t="str">
        <f ca="1">IF(ISERROR($V15),"",OFFSET('Smelter Look-up'!$H$4,$V15-4,0))</f>
        <v/>
      </c>
      <c r="J15" s="207" t="str">
        <f ca="1">IF(ISERROR($V15),"",OFFSET('Smelter Look-up'!$I$4,$V15-4,0))</f>
        <v/>
      </c>
      <c r="K15" s="150"/>
      <c r="L15" s="150"/>
      <c r="M15" s="150"/>
      <c r="N15" s="150"/>
      <c r="O15" s="150"/>
      <c r="P15" s="209"/>
      <c r="Q15" s="151"/>
      <c r="R15" s="149" t="str">
        <f ca="1">IF(ISERROR($V15),"",OFFSET('Smelter Look-up'!$C$4,$V15-4,0)&amp;"")</f>
        <v/>
      </c>
      <c r="S15" s="155" t="str">
        <f t="shared" ca="1" si="3"/>
        <v/>
      </c>
      <c r="T15" s="155" t="str">
        <f ca="1">IF(B15="","",IF(ISERROR(MATCH($J15,SorP!$B$1:$B$6226,0)),"",INDIRECT("'SorP'!$A$"&amp;MATCH($S15&amp;$J15,SorP!C:C,0))))</f>
        <v/>
      </c>
      <c r="U15" s="168"/>
      <c r="V15" s="169" t="e">
        <f>IF(C15="",NA(),MATCH($B15&amp;$C15,'Smelter Look-up'!$J:$J,0))</f>
        <v>#N/A</v>
      </c>
      <c r="X15" s="170">
        <f t="shared" ca="1" si="4"/>
        <v>0</v>
      </c>
      <c r="AB15" s="314" t="str">
        <f t="shared" si="5"/>
        <v/>
      </c>
    </row>
    <row r="16" spans="1:34" s="170" customFormat="1" ht="20.25">
      <c r="A16" s="198"/>
      <c r="B16" s="304" t="str">
        <f>IF(LEN(A16)=0,"",INDEX('Smelter Look-up'!$A:$A,MATCH($A16,'Smelter Look-up'!$E:$E,0)))</f>
        <v/>
      </c>
      <c r="C16" s="152" t="str">
        <f>IF(LEN(A16)=0,"",INDEX('Smelter Look-up'!$C:$C,MATCH($A16,'Smelter Look-up'!$E:$E,0)))</f>
        <v/>
      </c>
      <c r="D16" s="149"/>
      <c r="E16" s="149" t="str">
        <f ca="1">IF(ISERROR($V16),"",OFFSET('Smelter Look-up'!$D$4,$V16-4,0)&amp;"")</f>
        <v/>
      </c>
      <c r="F16" s="149" t="str">
        <f ca="1">IF(ISERROR($V16),"",OFFSET('Smelter Look-up'!$E$4,$V16-4,0))</f>
        <v/>
      </c>
      <c r="G16" s="149" t="str">
        <f ca="1">IF(C16=$X$4,"Enter smelter details",IF(ISERROR($V16),"",OFFSET('Smelter Look-up'!$F$4,$V16-4,0)))</f>
        <v/>
      </c>
      <c r="H16" s="206" t="str">
        <f ca="1">IF(ISERROR($V16),"",OFFSET('Smelter Look-up'!$G$4,$V16-4,0))</f>
        <v/>
      </c>
      <c r="I16" s="207" t="str">
        <f ca="1">IF(ISERROR($V16),"",OFFSET('Smelter Look-up'!$H$4,$V16-4,0))</f>
        <v/>
      </c>
      <c r="J16" s="207" t="str">
        <f ca="1">IF(ISERROR($V16),"",OFFSET('Smelter Look-up'!$I$4,$V16-4,0))</f>
        <v/>
      </c>
      <c r="K16" s="150"/>
      <c r="L16" s="150"/>
      <c r="M16" s="150"/>
      <c r="N16" s="150"/>
      <c r="O16" s="150"/>
      <c r="P16" s="209"/>
      <c r="Q16" s="151"/>
      <c r="R16" s="149" t="str">
        <f ca="1">IF(ISERROR($V16),"",OFFSET('Smelter Look-up'!$C$4,$V16-4,0)&amp;"")</f>
        <v/>
      </c>
      <c r="S16" s="155" t="str">
        <f t="shared" ca="1" si="3"/>
        <v/>
      </c>
      <c r="T16" s="155" t="str">
        <f ca="1">IF(B16="","",IF(ISERROR(MATCH($J16,SorP!$B$1:$B$6226,0)),"",INDIRECT("'SorP'!$A$"&amp;MATCH($S16&amp;$J16,SorP!C:C,0))))</f>
        <v/>
      </c>
      <c r="U16" s="168"/>
      <c r="V16" s="169" t="e">
        <f>IF(C16="",NA(),MATCH($B16&amp;$C16,'Smelter Look-up'!$J:$J,0))</f>
        <v>#N/A</v>
      </c>
      <c r="X16" s="170">
        <f t="shared" ca="1" si="4"/>
        <v>0</v>
      </c>
      <c r="AB16" s="314" t="str">
        <f t="shared" si="5"/>
        <v/>
      </c>
    </row>
    <row r="17" spans="1:28" s="170" customFormat="1" ht="20.25">
      <c r="A17" s="198"/>
      <c r="B17" s="304" t="str">
        <f>IF(LEN(A17)=0,"",INDEX('Smelter Look-up'!$A:$A,MATCH($A17,'Smelter Look-up'!$E:$E,0)))</f>
        <v/>
      </c>
      <c r="C17" s="152" t="str">
        <f>IF(LEN(A17)=0,"",INDEX('Smelter Look-up'!$C:$C,MATCH($A17,'Smelter Look-up'!$E:$E,0)))</f>
        <v/>
      </c>
      <c r="D17" s="149"/>
      <c r="E17" s="149" t="str">
        <f ca="1">IF(ISERROR($V17),"",OFFSET('Smelter Look-up'!$D$4,$V17-4,0)&amp;"")</f>
        <v/>
      </c>
      <c r="F17" s="149" t="str">
        <f ca="1">IF(ISERROR($V17),"",OFFSET('Smelter Look-up'!$E$4,$V17-4,0))</f>
        <v/>
      </c>
      <c r="G17" s="149" t="str">
        <f ca="1">IF(C17=$X$4,"Enter smelter details",IF(ISERROR($V17),"",OFFSET('Smelter Look-up'!$F$4,$V17-4,0)))</f>
        <v/>
      </c>
      <c r="H17" s="206" t="str">
        <f ca="1">IF(ISERROR($V17),"",OFFSET('Smelter Look-up'!$G$4,$V17-4,0))</f>
        <v/>
      </c>
      <c r="I17" s="207" t="str">
        <f ca="1">IF(ISERROR($V17),"",OFFSET('Smelter Look-up'!$H$4,$V17-4,0))</f>
        <v/>
      </c>
      <c r="J17" s="207" t="str">
        <f ca="1">IF(ISERROR($V17),"",OFFSET('Smelter Look-up'!$I$4,$V17-4,0))</f>
        <v/>
      </c>
      <c r="K17" s="150"/>
      <c r="L17" s="150"/>
      <c r="M17" s="150"/>
      <c r="N17" s="150"/>
      <c r="O17" s="150"/>
      <c r="P17" s="209"/>
      <c r="Q17" s="151"/>
      <c r="R17" s="149" t="str">
        <f ca="1">IF(ISERROR($V17),"",OFFSET('Smelter Look-up'!$C$4,$V17-4,0)&amp;"")</f>
        <v/>
      </c>
      <c r="S17" s="155" t="str">
        <f t="shared" ca="1" si="3"/>
        <v/>
      </c>
      <c r="T17" s="155" t="str">
        <f ca="1">IF(B17="","",IF(ISERROR(MATCH($J17,SorP!$B$1:$B$6226,0)),"",INDIRECT("'SorP'!$A$"&amp;MATCH($S17&amp;$J17,SorP!C:C,0))))</f>
        <v/>
      </c>
      <c r="U17" s="168"/>
      <c r="V17" s="169" t="e">
        <f>IF(C17="",NA(),MATCH($B17&amp;$C17,'Smelter Look-up'!$J:$J,0))</f>
        <v>#N/A</v>
      </c>
      <c r="X17" s="170">
        <f t="shared" ca="1" si="4"/>
        <v>0</v>
      </c>
      <c r="AB17" s="314" t="str">
        <f t="shared" si="5"/>
        <v/>
      </c>
    </row>
    <row r="18" spans="1:28" s="170" customFormat="1" ht="20.25">
      <c r="A18" s="198"/>
      <c r="B18" s="304" t="str">
        <f>IF(LEN(A18)=0,"",INDEX('Smelter Look-up'!$A:$A,MATCH($A18,'Smelter Look-up'!$E:$E,0)))</f>
        <v/>
      </c>
      <c r="C18" s="152" t="str">
        <f>IF(LEN(A18)=0,"",INDEX('Smelter Look-up'!$C:$C,MATCH($A18,'Smelter Look-up'!$E:$E,0)))</f>
        <v/>
      </c>
      <c r="D18" s="149"/>
      <c r="E18" s="149" t="str">
        <f ca="1">IF(ISERROR($V18),"",OFFSET('Smelter Look-up'!$D$4,$V18-4,0)&amp;"")</f>
        <v/>
      </c>
      <c r="F18" s="149" t="str">
        <f ca="1">IF(ISERROR($V18),"",OFFSET('Smelter Look-up'!$E$4,$V18-4,0))</f>
        <v/>
      </c>
      <c r="G18" s="149" t="str">
        <f ca="1">IF(C18=$X$4,"Enter smelter details",IF(ISERROR($V18),"",OFFSET('Smelter Look-up'!$F$4,$V18-4,0)))</f>
        <v/>
      </c>
      <c r="H18" s="206" t="str">
        <f ca="1">IF(ISERROR($V18),"",OFFSET('Smelter Look-up'!$G$4,$V18-4,0))</f>
        <v/>
      </c>
      <c r="I18" s="207" t="str">
        <f ca="1">IF(ISERROR($V18),"",OFFSET('Smelter Look-up'!$H$4,$V18-4,0))</f>
        <v/>
      </c>
      <c r="J18" s="207" t="str">
        <f ca="1">IF(ISERROR($V18),"",OFFSET('Smelter Look-up'!$I$4,$V18-4,0))</f>
        <v/>
      </c>
      <c r="K18" s="150"/>
      <c r="L18" s="150"/>
      <c r="M18" s="150"/>
      <c r="N18" s="150"/>
      <c r="O18" s="150"/>
      <c r="P18" s="209"/>
      <c r="Q18" s="151"/>
      <c r="R18" s="149" t="str">
        <f ca="1">IF(ISERROR($V18),"",OFFSET('Smelter Look-up'!$C$4,$V18-4,0)&amp;"")</f>
        <v/>
      </c>
      <c r="S18" s="155" t="str">
        <f t="shared" ca="1" si="3"/>
        <v/>
      </c>
      <c r="T18" s="155" t="str">
        <f ca="1">IF(B18="","",IF(ISERROR(MATCH($J18,SorP!$B$1:$B$6226,0)),"",INDIRECT("'SorP'!$A$"&amp;MATCH($S18&amp;$J18,SorP!C:C,0))))</f>
        <v/>
      </c>
      <c r="U18" s="168"/>
      <c r="V18" s="169" t="e">
        <f>IF(C18="",NA(),MATCH($B18&amp;$C18,'Smelter Look-up'!$J:$J,0))</f>
        <v>#N/A</v>
      </c>
      <c r="X18" s="170">
        <f t="shared" ca="1" si="4"/>
        <v>0</v>
      </c>
      <c r="AB18" s="314" t="str">
        <f t="shared" si="5"/>
        <v/>
      </c>
    </row>
    <row r="19" spans="1:28" s="170" customFormat="1" ht="20.25">
      <c r="A19" s="198"/>
      <c r="B19" s="304" t="str">
        <f>IF(LEN(A19)=0,"",INDEX('Smelter Look-up'!$A:$A,MATCH($A19,'Smelter Look-up'!$E:$E,0)))</f>
        <v/>
      </c>
      <c r="C19" s="152" t="str">
        <f>IF(LEN(A19)=0,"",INDEX('Smelter Look-up'!$C:$C,MATCH($A19,'Smelter Look-up'!$E:$E,0)))</f>
        <v/>
      </c>
      <c r="D19" s="149"/>
      <c r="E19" s="149" t="str">
        <f ca="1">IF(ISERROR($V19),"",OFFSET('Smelter Look-up'!$D$4,$V19-4,0)&amp;"")</f>
        <v/>
      </c>
      <c r="F19" s="149" t="str">
        <f ca="1">IF(ISERROR($V19),"",OFFSET('Smelter Look-up'!$E$4,$V19-4,0))</f>
        <v/>
      </c>
      <c r="G19" s="149" t="str">
        <f ca="1">IF(C19=$X$4,"Enter smelter details",IF(ISERROR($V19),"",OFFSET('Smelter Look-up'!$F$4,$V19-4,0)))</f>
        <v/>
      </c>
      <c r="H19" s="206" t="str">
        <f ca="1">IF(ISERROR($V19),"",OFFSET('Smelter Look-up'!$G$4,$V19-4,0))</f>
        <v/>
      </c>
      <c r="I19" s="207" t="str">
        <f ca="1">IF(ISERROR($V19),"",OFFSET('Smelter Look-up'!$H$4,$V19-4,0))</f>
        <v/>
      </c>
      <c r="J19" s="207" t="str">
        <f ca="1">IF(ISERROR($V19),"",OFFSET('Smelter Look-up'!$I$4,$V19-4,0))</f>
        <v/>
      </c>
      <c r="K19" s="150"/>
      <c r="L19" s="150"/>
      <c r="M19" s="150"/>
      <c r="N19" s="150"/>
      <c r="O19" s="150"/>
      <c r="P19" s="209"/>
      <c r="Q19" s="151"/>
      <c r="R19" s="149" t="str">
        <f ca="1">IF(ISERROR($V19),"",OFFSET('Smelter Look-up'!$C$4,$V19-4,0)&amp;"")</f>
        <v/>
      </c>
      <c r="S19" s="155" t="str">
        <f t="shared" ca="1" si="3"/>
        <v/>
      </c>
      <c r="T19" s="155" t="str">
        <f ca="1">IF(B19="","",IF(ISERROR(MATCH($J19,SorP!$B$1:$B$6226,0)),"",INDIRECT("'SorP'!$A$"&amp;MATCH($S19&amp;$J19,SorP!C:C,0))))</f>
        <v/>
      </c>
      <c r="U19" s="168"/>
      <c r="V19" s="169" t="e">
        <f>IF(C19="",NA(),MATCH($B19&amp;$C19,'Smelter Look-up'!$J:$J,0))</f>
        <v>#N/A</v>
      </c>
      <c r="X19" s="170">
        <f t="shared" ca="1" si="4"/>
        <v>0</v>
      </c>
      <c r="AB19" s="314" t="str">
        <f t="shared" si="5"/>
        <v/>
      </c>
    </row>
    <row r="20" spans="1:28" s="170" customFormat="1" ht="20.25">
      <c r="A20" s="199"/>
      <c r="B20" s="304" t="str">
        <f>IF(LEN(A20)=0,"",INDEX('Smelter Look-up'!$A:$A,MATCH($A20,'Smelter Look-up'!$E:$E,0)))</f>
        <v/>
      </c>
      <c r="C20" s="152" t="str">
        <f>IF(LEN(A20)=0,"",INDEX('Smelter Look-up'!$C:$C,MATCH($A20,'Smelter Look-up'!$E:$E,0)))</f>
        <v/>
      </c>
      <c r="D20" s="149"/>
      <c r="E20" s="149" t="str">
        <f ca="1">IF(ISERROR($V20),"",OFFSET('Smelter Look-up'!$D$4,$V20-4,0)&amp;"")</f>
        <v/>
      </c>
      <c r="F20" s="149" t="str">
        <f ca="1">IF(ISERROR($V20),"",OFFSET('Smelter Look-up'!$E$4,$V20-4,0))</f>
        <v/>
      </c>
      <c r="G20" s="149" t="str">
        <f ca="1">IF(C20=$X$4,"Enter smelter details",IF(ISERROR($V20),"",OFFSET('Smelter Look-up'!$F$4,$V20-4,0)))</f>
        <v/>
      </c>
      <c r="H20" s="206" t="str">
        <f ca="1">IF(ISERROR($V20),"",OFFSET('Smelter Look-up'!$G$4,$V20-4,0))</f>
        <v/>
      </c>
      <c r="I20" s="207" t="str">
        <f ca="1">IF(ISERROR($V20),"",OFFSET('Smelter Look-up'!$H$4,$V20-4,0))</f>
        <v/>
      </c>
      <c r="J20" s="207" t="str">
        <f ca="1">IF(ISERROR($V20),"",OFFSET('Smelter Look-up'!$I$4,$V20-4,0))</f>
        <v/>
      </c>
      <c r="K20" s="150"/>
      <c r="L20" s="150"/>
      <c r="M20" s="150"/>
      <c r="N20" s="150"/>
      <c r="O20" s="150"/>
      <c r="P20" s="209"/>
      <c r="Q20" s="151"/>
      <c r="R20" s="149" t="str">
        <f ca="1">IF(ISERROR($V20),"",OFFSET('Smelter Look-up'!$C$4,$V20-4,0)&amp;"")</f>
        <v/>
      </c>
      <c r="S20" s="155" t="str">
        <f t="shared" ca="1" si="3"/>
        <v/>
      </c>
      <c r="T20" s="155" t="str">
        <f ca="1">IF(B20="","",IF(ISERROR(MATCH($J20,SorP!$B$1:$B$6226,0)),"",INDIRECT("'SorP'!$A$"&amp;MATCH($S20&amp;$J20,SorP!C:C,0))))</f>
        <v/>
      </c>
      <c r="U20" s="168"/>
      <c r="V20" s="169" t="e">
        <f>IF(C20="",NA(),MATCH($B20&amp;$C20,'Smelter Look-up'!$J:$J,0))</f>
        <v>#N/A</v>
      </c>
      <c r="X20" s="170">
        <f t="shared" ca="1" si="4"/>
        <v>0</v>
      </c>
      <c r="AB20" s="314" t="str">
        <f t="shared" si="5"/>
        <v/>
      </c>
    </row>
    <row r="21" spans="1:28" s="170" customFormat="1" ht="20.25">
      <c r="A21" s="198"/>
      <c r="B21" s="304" t="str">
        <f>IF(LEN(A21)=0,"",INDEX('Smelter Look-up'!$A:$A,MATCH($A21,'Smelter Look-up'!$E:$E,0)))</f>
        <v/>
      </c>
      <c r="C21" s="152" t="str">
        <f>IF(LEN(A21)=0,"",INDEX('Smelter Look-up'!$C:$C,MATCH($A21,'Smelter Look-up'!$E:$E,0)))</f>
        <v/>
      </c>
      <c r="D21" s="149"/>
      <c r="E21" s="149" t="str">
        <f ca="1">IF(ISERROR($V21),"",OFFSET('Smelter Look-up'!$D$4,$V21-4,0)&amp;"")</f>
        <v/>
      </c>
      <c r="F21" s="149" t="str">
        <f ca="1">IF(ISERROR($V21),"",OFFSET('Smelter Look-up'!$E$4,$V21-4,0))</f>
        <v/>
      </c>
      <c r="G21" s="149" t="str">
        <f ca="1">IF(C21=$X$4,"Enter smelter details",IF(ISERROR($V21),"",OFFSET('Smelter Look-up'!$F$4,$V21-4,0)))</f>
        <v/>
      </c>
      <c r="H21" s="206" t="str">
        <f ca="1">IF(ISERROR($V21),"",OFFSET('Smelter Look-up'!$G$4,$V21-4,0))</f>
        <v/>
      </c>
      <c r="I21" s="207" t="str">
        <f ca="1">IF(ISERROR($V21),"",OFFSET('Smelter Look-up'!$H$4,$V21-4,0))</f>
        <v/>
      </c>
      <c r="J21" s="207" t="str">
        <f ca="1">IF(ISERROR($V21),"",OFFSET('Smelter Look-up'!$I$4,$V21-4,0))</f>
        <v/>
      </c>
      <c r="K21" s="150"/>
      <c r="L21" s="150"/>
      <c r="M21" s="150"/>
      <c r="N21" s="150"/>
      <c r="O21" s="150"/>
      <c r="P21" s="209"/>
      <c r="Q21" s="151"/>
      <c r="R21" s="149" t="str">
        <f ca="1">IF(ISERROR($V21),"",OFFSET('Smelter Look-up'!$C$4,$V21-4,0)&amp;"")</f>
        <v/>
      </c>
      <c r="S21" s="155" t="str">
        <f t="shared" ca="1" si="3"/>
        <v/>
      </c>
      <c r="T21" s="155" t="str">
        <f ca="1">IF(B21="","",IF(ISERROR(MATCH($J21,SorP!$B$1:$B$6226,0)),"",INDIRECT("'SorP'!$A$"&amp;MATCH($S21&amp;$J21,SorP!C:C,0))))</f>
        <v/>
      </c>
      <c r="U21" s="168"/>
      <c r="V21" s="169" t="e">
        <f>IF(C21="",NA(),MATCH($B21&amp;$C21,'Smelter Look-up'!$J:$J,0))</f>
        <v>#N/A</v>
      </c>
      <c r="X21" s="170">
        <f t="shared" ca="1" si="4"/>
        <v>0</v>
      </c>
      <c r="AB21" s="314" t="str">
        <f t="shared" si="5"/>
        <v/>
      </c>
    </row>
    <row r="22" spans="1:28" s="170" customFormat="1" ht="20.25">
      <c r="A22" s="198"/>
      <c r="B22" s="304" t="str">
        <f>IF(LEN(A22)=0,"",INDEX('Smelter Look-up'!$A:$A,MATCH($A22,'Smelter Look-up'!$E:$E,0)))</f>
        <v/>
      </c>
      <c r="C22" s="152" t="str">
        <f>IF(LEN(A22)=0,"",INDEX('Smelter Look-up'!$C:$C,MATCH($A22,'Smelter Look-up'!$E:$E,0)))</f>
        <v/>
      </c>
      <c r="D22" s="149"/>
      <c r="E22" s="149" t="str">
        <f ca="1">IF(ISERROR($V22),"",OFFSET('Smelter Look-up'!$D$4,$V22-4,0)&amp;"")</f>
        <v/>
      </c>
      <c r="F22" s="149" t="str">
        <f ca="1">IF(ISERROR($V22),"",OFFSET('Smelter Look-up'!$E$4,$V22-4,0))</f>
        <v/>
      </c>
      <c r="G22" s="149" t="str">
        <f ca="1">IF(C22=$X$4,"Enter smelter details",IF(ISERROR($V22),"",OFFSET('Smelter Look-up'!$F$4,$V22-4,0)))</f>
        <v/>
      </c>
      <c r="H22" s="206" t="str">
        <f ca="1">IF(ISERROR($V22),"",OFFSET('Smelter Look-up'!$G$4,$V22-4,0))</f>
        <v/>
      </c>
      <c r="I22" s="207" t="str">
        <f ca="1">IF(ISERROR($V22),"",OFFSET('Smelter Look-up'!$H$4,$V22-4,0))</f>
        <v/>
      </c>
      <c r="J22" s="207" t="str">
        <f ca="1">IF(ISERROR($V22),"",OFFSET('Smelter Look-up'!$I$4,$V22-4,0))</f>
        <v/>
      </c>
      <c r="K22" s="150"/>
      <c r="L22" s="150"/>
      <c r="M22" s="150"/>
      <c r="N22" s="150"/>
      <c r="O22" s="150"/>
      <c r="P22" s="209"/>
      <c r="Q22" s="151"/>
      <c r="R22" s="149" t="str">
        <f ca="1">IF(ISERROR($V22),"",OFFSET('Smelter Look-up'!$C$4,$V22-4,0)&amp;"")</f>
        <v/>
      </c>
      <c r="S22" s="155" t="str">
        <f t="shared" ca="1" si="3"/>
        <v/>
      </c>
      <c r="T22" s="155" t="str">
        <f ca="1">IF(B22="","",IF(ISERROR(MATCH($J22,SorP!$B$1:$B$6226,0)),"",INDIRECT("'SorP'!$A$"&amp;MATCH($S22&amp;$J22,SorP!C:C,0))))</f>
        <v/>
      </c>
      <c r="U22" s="168"/>
      <c r="V22" s="169" t="e">
        <f>IF(C22="",NA(),MATCH($B22&amp;$C22,'Smelter Look-up'!$J:$J,0))</f>
        <v>#N/A</v>
      </c>
      <c r="X22" s="170">
        <f t="shared" ca="1" si="4"/>
        <v>0</v>
      </c>
      <c r="AB22" s="314" t="str">
        <f t="shared" si="5"/>
        <v/>
      </c>
    </row>
    <row r="23" spans="1:28" s="170" customFormat="1" ht="20.25">
      <c r="A23" s="198"/>
      <c r="B23" s="304" t="str">
        <f>IF(LEN(A23)=0,"",INDEX('Smelter Look-up'!$A:$A,MATCH($A23,'Smelter Look-up'!$E:$E,0)))</f>
        <v/>
      </c>
      <c r="C23" s="152" t="str">
        <f>IF(LEN(A23)=0,"",INDEX('Smelter Look-up'!$C:$C,MATCH($A23,'Smelter Look-up'!$E:$E,0)))</f>
        <v/>
      </c>
      <c r="D23" s="149"/>
      <c r="E23" s="149" t="str">
        <f ca="1">IF(ISERROR($V23),"",OFFSET('Smelter Look-up'!$D$4,$V23-4,0)&amp;"")</f>
        <v/>
      </c>
      <c r="F23" s="149" t="str">
        <f ca="1">IF(ISERROR($V23),"",OFFSET('Smelter Look-up'!$E$4,$V23-4,0))</f>
        <v/>
      </c>
      <c r="G23" s="149" t="str">
        <f ca="1">IF(C23=$X$4,"Enter smelter details",IF(ISERROR($V23),"",OFFSET('Smelter Look-up'!$F$4,$V23-4,0)))</f>
        <v/>
      </c>
      <c r="H23" s="206" t="str">
        <f ca="1">IF(ISERROR($V23),"",OFFSET('Smelter Look-up'!$G$4,$V23-4,0))</f>
        <v/>
      </c>
      <c r="I23" s="207" t="str">
        <f ca="1">IF(ISERROR($V23),"",OFFSET('Smelter Look-up'!$H$4,$V23-4,0))</f>
        <v/>
      </c>
      <c r="J23" s="207" t="str">
        <f ca="1">IF(ISERROR($V23),"",OFFSET('Smelter Look-up'!$I$4,$V23-4,0))</f>
        <v/>
      </c>
      <c r="K23" s="150"/>
      <c r="L23" s="150"/>
      <c r="M23" s="150"/>
      <c r="N23" s="150"/>
      <c r="O23" s="150"/>
      <c r="P23" s="209"/>
      <c r="Q23" s="151"/>
      <c r="R23" s="149" t="str">
        <f ca="1">IF(ISERROR($V23),"",OFFSET('Smelter Look-up'!$C$4,$V23-4,0)&amp;"")</f>
        <v/>
      </c>
      <c r="S23" s="155" t="str">
        <f t="shared" ca="1" si="3"/>
        <v/>
      </c>
      <c r="T23" s="155" t="str">
        <f ca="1">IF(B23="","",IF(ISERROR(MATCH($J23,SorP!$B$1:$B$6226,0)),"",INDIRECT("'SorP'!$A$"&amp;MATCH($S23&amp;$J23,SorP!C:C,0))))</f>
        <v/>
      </c>
      <c r="U23" s="168"/>
      <c r="V23" s="169" t="e">
        <f>IF(C23="",NA(),MATCH($B23&amp;$C23,'Smelter Look-up'!$J:$J,0))</f>
        <v>#N/A</v>
      </c>
      <c r="X23" s="170">
        <f t="shared" ca="1" si="4"/>
        <v>0</v>
      </c>
      <c r="AB23" s="314" t="str">
        <f t="shared" si="5"/>
        <v/>
      </c>
    </row>
    <row r="24" spans="1:28" s="170" customFormat="1" ht="20.25">
      <c r="A24" s="155"/>
      <c r="B24" s="304" t="str">
        <f>IF(LEN(A24)=0,"",INDEX('Smelter Look-up'!$A:$A,MATCH($A24,'Smelter Look-up'!$E:$E,0)))</f>
        <v/>
      </c>
      <c r="C24" s="152" t="str">
        <f>IF(LEN(A24)=0,"",INDEX('Smelter Look-up'!$C:$C,MATCH($A24,'Smelter Look-up'!$E:$E,0)))</f>
        <v/>
      </c>
      <c r="D24" s="149"/>
      <c r="E24" s="149" t="str">
        <f ca="1">IF(ISERROR($V24),"",OFFSET('Smelter Look-up'!$D$4,$V24-4,0)&amp;"")</f>
        <v/>
      </c>
      <c r="F24" s="149" t="str">
        <f ca="1">IF(ISERROR($V24),"",OFFSET('Smelter Look-up'!$E$4,$V24-4,0))</f>
        <v/>
      </c>
      <c r="G24" s="149" t="str">
        <f ca="1">IF(C24=$X$4,"Enter smelter details",IF(ISERROR($V24),"",OFFSET('Smelter Look-up'!$F$4,$V24-4,0)))</f>
        <v/>
      </c>
      <c r="H24" s="206" t="str">
        <f ca="1">IF(ISERROR($V24),"",OFFSET('Smelter Look-up'!$G$4,$V24-4,0))</f>
        <v/>
      </c>
      <c r="I24" s="207" t="str">
        <f ca="1">IF(ISERROR($V24),"",OFFSET('Smelter Look-up'!$H$4,$V24-4,0))</f>
        <v/>
      </c>
      <c r="J24" s="207" t="str">
        <f ca="1">IF(ISERROR($V24),"",OFFSET('Smelter Look-up'!$I$4,$V24-4,0))</f>
        <v/>
      </c>
      <c r="K24" s="150"/>
      <c r="L24" s="150"/>
      <c r="M24" s="150"/>
      <c r="N24" s="150"/>
      <c r="O24" s="150"/>
      <c r="P24" s="209"/>
      <c r="Q24" s="151"/>
      <c r="R24" s="149" t="str">
        <f ca="1">IF(ISERROR($V24),"",OFFSET('Smelter Look-up'!$C$4,$V24-4,0)&amp;"")</f>
        <v/>
      </c>
      <c r="S24" s="155" t="str">
        <f t="shared" ca="1" si="3"/>
        <v/>
      </c>
      <c r="T24" s="155" t="str">
        <f ca="1">IF(B24="","",IF(ISERROR(MATCH($J24,SorP!$B$1:$B$6226,0)),"",INDIRECT("'SorP'!$A$"&amp;MATCH($S24&amp;$J24,SorP!C:C,0))))</f>
        <v/>
      </c>
      <c r="U24" s="168"/>
      <c r="V24" s="169" t="e">
        <f>IF(C24="",NA(),MATCH($B24&amp;$C24,'Smelter Look-up'!$J:$J,0))</f>
        <v>#N/A</v>
      </c>
      <c r="X24" s="170">
        <f t="shared" ca="1" si="4"/>
        <v>0</v>
      </c>
      <c r="AB24" s="314" t="str">
        <f t="shared" si="5"/>
        <v/>
      </c>
    </row>
    <row r="25" spans="1:28" s="170" customFormat="1" ht="20.25">
      <c r="A25" s="155"/>
      <c r="B25" s="304" t="str">
        <f>IF(LEN(A25)=0,"",INDEX('Smelter Look-up'!$A:$A,MATCH($A25,'Smelter Look-up'!$E:$E,0)))</f>
        <v/>
      </c>
      <c r="C25" s="152" t="str">
        <f>IF(LEN(A25)=0,"",INDEX('Smelter Look-up'!$C:$C,MATCH($A25,'Smelter Look-up'!$E:$E,0)))</f>
        <v/>
      </c>
      <c r="D25" s="149"/>
      <c r="E25" s="149" t="str">
        <f ca="1">IF(ISERROR($V25),"",OFFSET('Smelter Look-up'!$D$4,$V25-4,0)&amp;"")</f>
        <v/>
      </c>
      <c r="F25" s="149" t="str">
        <f ca="1">IF(ISERROR($V25),"",OFFSET('Smelter Look-up'!$E$4,$V25-4,0))</f>
        <v/>
      </c>
      <c r="G25" s="149" t="str">
        <f ca="1">IF(C25=$X$4,"Enter smelter details",IF(ISERROR($V25),"",OFFSET('Smelter Look-up'!$F$4,$V25-4,0)))</f>
        <v/>
      </c>
      <c r="H25" s="206" t="str">
        <f ca="1">IF(ISERROR($V25),"",OFFSET('Smelter Look-up'!$G$4,$V25-4,0))</f>
        <v/>
      </c>
      <c r="I25" s="207" t="str">
        <f ca="1">IF(ISERROR($V25),"",OFFSET('Smelter Look-up'!$H$4,$V25-4,0))</f>
        <v/>
      </c>
      <c r="J25" s="207" t="str">
        <f ca="1">IF(ISERROR($V25),"",OFFSET('Smelter Look-up'!$I$4,$V25-4,0))</f>
        <v/>
      </c>
      <c r="K25" s="150"/>
      <c r="L25" s="150"/>
      <c r="M25" s="150"/>
      <c r="N25" s="150"/>
      <c r="O25" s="150"/>
      <c r="P25" s="209"/>
      <c r="Q25" s="151"/>
      <c r="R25" s="149" t="str">
        <f ca="1">IF(ISERROR($V25),"",OFFSET('Smelter Look-up'!$C$4,$V25-4,0)&amp;"")</f>
        <v/>
      </c>
      <c r="S25" s="155" t="str">
        <f t="shared" ca="1" si="3"/>
        <v/>
      </c>
      <c r="T25" s="155" t="str">
        <f ca="1">IF(B25="","",IF(ISERROR(MATCH($J25,SorP!$B$1:$B$6226,0)),"",INDIRECT("'SorP'!$A$"&amp;MATCH($S25&amp;$J25,SorP!C:C,0))))</f>
        <v/>
      </c>
      <c r="U25" s="168"/>
      <c r="V25" s="169" t="e">
        <f>IF(C25="",NA(),MATCH($B25&amp;$C25,'Smelter Look-up'!$J:$J,0))</f>
        <v>#N/A</v>
      </c>
      <c r="X25" s="170">
        <f t="shared" ca="1" si="4"/>
        <v>0</v>
      </c>
      <c r="AB25" s="314" t="str">
        <f t="shared" si="5"/>
        <v/>
      </c>
    </row>
    <row r="26" spans="1:28" s="170" customFormat="1" ht="20.25">
      <c r="A26" s="155"/>
      <c r="B26" s="304" t="str">
        <f>IF(LEN(A26)=0,"",INDEX('Smelter Look-up'!$A:$A,MATCH($A26,'Smelter Look-up'!$E:$E,0)))</f>
        <v/>
      </c>
      <c r="C26" s="152" t="str">
        <f>IF(LEN(A26)=0,"",INDEX('Smelter Look-up'!$C:$C,MATCH($A26,'Smelter Look-up'!$E:$E,0)))</f>
        <v/>
      </c>
      <c r="D26" s="149"/>
      <c r="E26" s="149" t="str">
        <f ca="1">IF(ISERROR($V26),"",OFFSET('Smelter Look-up'!$D$4,$V26-4,0)&amp;"")</f>
        <v/>
      </c>
      <c r="F26" s="149" t="str">
        <f ca="1">IF(ISERROR($V26),"",OFFSET('Smelter Look-up'!$E$4,$V26-4,0))</f>
        <v/>
      </c>
      <c r="G26" s="149" t="str">
        <f ca="1">IF(C26=$X$4,"Enter smelter details",IF(ISERROR($V26),"",OFFSET('Smelter Look-up'!$F$4,$V26-4,0)))</f>
        <v/>
      </c>
      <c r="H26" s="206" t="str">
        <f ca="1">IF(ISERROR($V26),"",OFFSET('Smelter Look-up'!$G$4,$V26-4,0))</f>
        <v/>
      </c>
      <c r="I26" s="207" t="str">
        <f ca="1">IF(ISERROR($V26),"",OFFSET('Smelter Look-up'!$H$4,$V26-4,0))</f>
        <v/>
      </c>
      <c r="J26" s="207" t="str">
        <f ca="1">IF(ISERROR($V26),"",OFFSET('Smelter Look-up'!$I$4,$V26-4,0))</f>
        <v/>
      </c>
      <c r="K26" s="150"/>
      <c r="L26" s="150"/>
      <c r="M26" s="150"/>
      <c r="N26" s="150"/>
      <c r="O26" s="150"/>
      <c r="P26" s="209"/>
      <c r="Q26" s="151"/>
      <c r="R26" s="149" t="str">
        <f ca="1">IF(ISERROR($V26),"",OFFSET('Smelter Look-up'!$C$4,$V26-4,0)&amp;"")</f>
        <v/>
      </c>
      <c r="S26" s="155" t="str">
        <f t="shared" ca="1" si="3"/>
        <v/>
      </c>
      <c r="T26" s="155" t="str">
        <f ca="1">IF(B26="","",IF(ISERROR(MATCH($J26,SorP!$B$1:$B$6226,0)),"",INDIRECT("'SorP'!$A$"&amp;MATCH($S26&amp;$J26,SorP!C:C,0))))</f>
        <v/>
      </c>
      <c r="U26" s="168"/>
      <c r="V26" s="169" t="e">
        <f>IF(C26="",NA(),MATCH($B26&amp;$C26,'Smelter Look-up'!$J:$J,0))</f>
        <v>#N/A</v>
      </c>
      <c r="X26" s="170">
        <f t="shared" ca="1" si="4"/>
        <v>0</v>
      </c>
      <c r="AB26" s="314" t="str">
        <f t="shared" si="5"/>
        <v/>
      </c>
    </row>
    <row r="27" spans="1:28" s="170" customFormat="1" ht="20.25">
      <c r="A27" s="155"/>
      <c r="B27" s="304" t="str">
        <f>IF(LEN(A27)=0,"",INDEX('Smelter Look-up'!$A:$A,MATCH($A27,'Smelter Look-up'!$E:$E,0)))</f>
        <v/>
      </c>
      <c r="C27" s="152" t="str">
        <f>IF(LEN(A27)=0,"",INDEX('Smelter Look-up'!$C:$C,MATCH($A27,'Smelter Look-up'!$E:$E,0)))</f>
        <v/>
      </c>
      <c r="D27" s="149"/>
      <c r="E27" s="149" t="str">
        <f ca="1">IF(ISERROR($V27),"",OFFSET('Smelter Look-up'!$D$4,$V27-4,0)&amp;"")</f>
        <v/>
      </c>
      <c r="F27" s="149" t="str">
        <f ca="1">IF(ISERROR($V27),"",OFFSET('Smelter Look-up'!$E$4,$V27-4,0))</f>
        <v/>
      </c>
      <c r="G27" s="149" t="str">
        <f ca="1">IF(C27=$X$4,"Enter smelter details",IF(ISERROR($V27),"",OFFSET('Smelter Look-up'!$F$4,$V27-4,0)))</f>
        <v/>
      </c>
      <c r="H27" s="206" t="str">
        <f ca="1">IF(ISERROR($V27),"",OFFSET('Smelter Look-up'!$G$4,$V27-4,0))</f>
        <v/>
      </c>
      <c r="I27" s="207" t="str">
        <f ca="1">IF(ISERROR($V27),"",OFFSET('Smelter Look-up'!$H$4,$V27-4,0))</f>
        <v/>
      </c>
      <c r="J27" s="207" t="str">
        <f ca="1">IF(ISERROR($V27),"",OFFSET('Smelter Look-up'!$I$4,$V27-4,0))</f>
        <v/>
      </c>
      <c r="K27" s="150"/>
      <c r="L27" s="150"/>
      <c r="M27" s="150"/>
      <c r="N27" s="150"/>
      <c r="O27" s="150"/>
      <c r="P27" s="209"/>
      <c r="Q27" s="151"/>
      <c r="R27" s="149" t="str">
        <f ca="1">IF(ISERROR($V27),"",OFFSET('Smelter Look-up'!$C$4,$V27-4,0)&amp;"")</f>
        <v/>
      </c>
      <c r="S27" s="155" t="str">
        <f t="shared" ca="1" si="3"/>
        <v/>
      </c>
      <c r="T27" s="155" t="str">
        <f ca="1">IF(B27="","",IF(ISERROR(MATCH($J27,SorP!$B$1:$B$6226,0)),"",INDIRECT("'SorP'!$A$"&amp;MATCH($S27&amp;$J27,SorP!C:C,0))))</f>
        <v/>
      </c>
      <c r="U27" s="168"/>
      <c r="V27" s="169" t="e">
        <f>IF(C27="",NA(),MATCH($B27&amp;$C27,'Smelter Look-up'!$J:$J,0))</f>
        <v>#N/A</v>
      </c>
      <c r="X27" s="170">
        <f t="shared" ca="1" si="4"/>
        <v>0</v>
      </c>
      <c r="AB27" s="314" t="str">
        <f t="shared" si="5"/>
        <v/>
      </c>
    </row>
    <row r="28" spans="1:28" s="170" customFormat="1" ht="20.25">
      <c r="A28" s="155"/>
      <c r="B28" s="304" t="str">
        <f>IF(LEN(A28)=0,"",INDEX('Smelter Look-up'!$A:$A,MATCH($A28,'Smelter Look-up'!$E:$E,0)))</f>
        <v/>
      </c>
      <c r="C28" s="152" t="str">
        <f>IF(LEN(A28)=0,"",INDEX('Smelter Look-up'!$C:$C,MATCH($A28,'Smelter Look-up'!$E:$E,0)))</f>
        <v/>
      </c>
      <c r="D28" s="149"/>
      <c r="E28" s="149" t="str">
        <f ca="1">IF(ISERROR($V28),"",OFFSET('Smelter Look-up'!$D$4,$V28-4,0)&amp;"")</f>
        <v/>
      </c>
      <c r="F28" s="149" t="str">
        <f ca="1">IF(ISERROR($V28),"",OFFSET('Smelter Look-up'!$E$4,$V28-4,0))</f>
        <v/>
      </c>
      <c r="G28" s="149" t="str">
        <f ca="1">IF(C28=$X$4,"Enter smelter details",IF(ISERROR($V28),"",OFFSET('Smelter Look-up'!$F$4,$V28-4,0)))</f>
        <v/>
      </c>
      <c r="H28" s="206" t="str">
        <f ca="1">IF(ISERROR($V28),"",OFFSET('Smelter Look-up'!$G$4,$V28-4,0))</f>
        <v/>
      </c>
      <c r="I28" s="207" t="str">
        <f ca="1">IF(ISERROR($V28),"",OFFSET('Smelter Look-up'!$H$4,$V28-4,0))</f>
        <v/>
      </c>
      <c r="J28" s="207" t="str">
        <f ca="1">IF(ISERROR($V28),"",OFFSET('Smelter Look-up'!$I$4,$V28-4,0))</f>
        <v/>
      </c>
      <c r="K28" s="150"/>
      <c r="L28" s="150"/>
      <c r="M28" s="150"/>
      <c r="N28" s="150"/>
      <c r="O28" s="150"/>
      <c r="P28" s="209"/>
      <c r="Q28" s="151"/>
      <c r="R28" s="149" t="str">
        <f ca="1">IF(ISERROR($V28),"",OFFSET('Smelter Look-up'!$C$4,$V28-4,0)&amp;"")</f>
        <v/>
      </c>
      <c r="S28" s="155" t="str">
        <f t="shared" ca="1" si="3"/>
        <v/>
      </c>
      <c r="T28" s="155" t="str">
        <f ca="1">IF(B28="","",IF(ISERROR(MATCH($J28,SorP!$B$1:$B$6226,0)),"",INDIRECT("'SorP'!$A$"&amp;MATCH($S28&amp;$J28,SorP!C:C,0))))</f>
        <v/>
      </c>
      <c r="U28" s="168"/>
      <c r="V28" s="169" t="e">
        <f>IF(C28="",NA(),MATCH($B28&amp;$C28,'Smelter Look-up'!$J:$J,0))</f>
        <v>#N/A</v>
      </c>
      <c r="X28" s="170">
        <f t="shared" ca="1" si="4"/>
        <v>0</v>
      </c>
      <c r="AB28" s="314" t="str">
        <f t="shared" si="5"/>
        <v/>
      </c>
    </row>
    <row r="29" spans="1:28" s="170" customFormat="1" ht="20.25">
      <c r="A29" s="155"/>
      <c r="B29" s="304" t="str">
        <f>IF(LEN(A29)=0,"",INDEX('Smelter Look-up'!$A:$A,MATCH($A29,'Smelter Look-up'!$E:$E,0)))</f>
        <v/>
      </c>
      <c r="C29" s="152" t="str">
        <f>IF(LEN(A29)=0,"",INDEX('Smelter Look-up'!$C:$C,MATCH($A29,'Smelter Look-up'!$E:$E,0)))</f>
        <v/>
      </c>
      <c r="D29" s="149"/>
      <c r="E29" s="149" t="str">
        <f ca="1">IF(ISERROR($V29),"",OFFSET('Smelter Look-up'!$D$4,$V29-4,0)&amp;"")</f>
        <v/>
      </c>
      <c r="F29" s="149" t="str">
        <f ca="1">IF(ISERROR($V29),"",OFFSET('Smelter Look-up'!$E$4,$V29-4,0))</f>
        <v/>
      </c>
      <c r="G29" s="149" t="str">
        <f ca="1">IF(C29=$X$4,"Enter smelter details",IF(ISERROR($V29),"",OFFSET('Smelter Look-up'!$F$4,$V29-4,0)))</f>
        <v/>
      </c>
      <c r="H29" s="206" t="str">
        <f ca="1">IF(ISERROR($V29),"",OFFSET('Smelter Look-up'!$G$4,$V29-4,0))</f>
        <v/>
      </c>
      <c r="I29" s="207" t="str">
        <f ca="1">IF(ISERROR($V29),"",OFFSET('Smelter Look-up'!$H$4,$V29-4,0))</f>
        <v/>
      </c>
      <c r="J29" s="207" t="str">
        <f ca="1">IF(ISERROR($V29),"",OFFSET('Smelter Look-up'!$I$4,$V29-4,0))</f>
        <v/>
      </c>
      <c r="K29" s="150"/>
      <c r="L29" s="150"/>
      <c r="M29" s="150"/>
      <c r="N29" s="150"/>
      <c r="O29" s="150"/>
      <c r="P29" s="209"/>
      <c r="Q29" s="151"/>
      <c r="R29" s="149" t="str">
        <f ca="1">IF(ISERROR($V29),"",OFFSET('Smelter Look-up'!$C$4,$V29-4,0)&amp;"")</f>
        <v/>
      </c>
      <c r="S29" s="155" t="str">
        <f t="shared" ca="1" si="3"/>
        <v/>
      </c>
      <c r="T29" s="155" t="str">
        <f ca="1">IF(B29="","",IF(ISERROR(MATCH($J29,SorP!$B$1:$B$6226,0)),"",INDIRECT("'SorP'!$A$"&amp;MATCH($S29&amp;$J29,SorP!C:C,0))))</f>
        <v/>
      </c>
      <c r="U29" s="168"/>
      <c r="V29" s="169" t="e">
        <f>IF(C29="",NA(),MATCH($B29&amp;$C29,'Smelter Look-up'!$J:$J,0))</f>
        <v>#N/A</v>
      </c>
      <c r="X29" s="170">
        <f t="shared" ca="1" si="4"/>
        <v>0</v>
      </c>
      <c r="AB29" s="314" t="str">
        <f t="shared" si="5"/>
        <v/>
      </c>
    </row>
    <row r="30" spans="1:28" s="170" customFormat="1" ht="20.25">
      <c r="A30" s="155"/>
      <c r="B30" s="304" t="str">
        <f>IF(LEN(A30)=0,"",INDEX('Smelter Look-up'!$A:$A,MATCH($A30,'Smelter Look-up'!$E:$E,0)))</f>
        <v/>
      </c>
      <c r="C30" s="152" t="str">
        <f>IF(LEN(A30)=0,"",INDEX('Smelter Look-up'!$C:$C,MATCH($A30,'Smelter Look-up'!$E:$E,0)))</f>
        <v/>
      </c>
      <c r="D30" s="149"/>
      <c r="E30" s="149" t="str">
        <f ca="1">IF(ISERROR($V30),"",OFFSET('Smelter Look-up'!$D$4,$V30-4,0)&amp;"")</f>
        <v/>
      </c>
      <c r="F30" s="149" t="str">
        <f ca="1">IF(ISERROR($V30),"",OFFSET('Smelter Look-up'!$E$4,$V30-4,0))</f>
        <v/>
      </c>
      <c r="G30" s="149"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0"/>
      <c r="L30" s="150"/>
      <c r="M30" s="150"/>
      <c r="N30" s="150"/>
      <c r="O30" s="150"/>
      <c r="P30" s="209"/>
      <c r="Q30" s="151"/>
      <c r="R30" s="149" t="str">
        <f ca="1">IF(ISERROR($V30),"",OFFSET('Smelter Look-up'!$C$4,$V30-4,0)&amp;"")</f>
        <v/>
      </c>
      <c r="S30" s="155" t="str">
        <f t="shared" ca="1" si="3"/>
        <v/>
      </c>
      <c r="T30" s="155" t="str">
        <f ca="1">IF(B30="","",IF(ISERROR(MATCH($J30,SorP!$B$1:$B$6226,0)),"",INDIRECT("'SorP'!$A$"&amp;MATCH($S30&amp;$J30,SorP!C:C,0))))</f>
        <v/>
      </c>
      <c r="U30" s="168"/>
      <c r="V30" s="169" t="e">
        <f>IF(C30="",NA(),MATCH($B30&amp;$C30,'Smelter Look-up'!$J:$J,0))</f>
        <v>#N/A</v>
      </c>
      <c r="X30" s="170">
        <f t="shared" ca="1" si="4"/>
        <v>0</v>
      </c>
      <c r="AB30" s="314" t="str">
        <f t="shared" si="5"/>
        <v/>
      </c>
    </row>
    <row r="31" spans="1:28" s="170" customFormat="1" ht="20.25">
      <c r="A31" s="155"/>
      <c r="B31" s="304" t="str">
        <f>IF(LEN(A31)=0,"",INDEX('Smelter Look-up'!$A:$A,MATCH($A31,'Smelter Look-up'!$E:$E,0)))</f>
        <v/>
      </c>
      <c r="C31" s="152" t="str">
        <f>IF(LEN(A31)=0,"",INDEX('Smelter Look-up'!$C:$C,MATCH($A31,'Smelter Look-up'!$E:$E,0)))</f>
        <v/>
      </c>
      <c r="D31" s="149"/>
      <c r="E31" s="149" t="str">
        <f ca="1">IF(ISERROR($V31),"",OFFSET('Smelter Look-up'!$D$4,$V31-4,0)&amp;"")</f>
        <v/>
      </c>
      <c r="F31" s="149" t="str">
        <f ca="1">IF(ISERROR($V31),"",OFFSET('Smelter Look-up'!$E$4,$V31-4,0))</f>
        <v/>
      </c>
      <c r="G31" s="149"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0"/>
      <c r="L31" s="150"/>
      <c r="M31" s="150"/>
      <c r="N31" s="150"/>
      <c r="O31" s="150"/>
      <c r="P31" s="209"/>
      <c r="Q31" s="151"/>
      <c r="R31" s="149" t="str">
        <f ca="1">IF(ISERROR($V31),"",OFFSET('Smelter Look-up'!$C$4,$V31-4,0)&amp;"")</f>
        <v/>
      </c>
      <c r="S31" s="155" t="str">
        <f t="shared" ca="1" si="3"/>
        <v/>
      </c>
      <c r="T31" s="155" t="str">
        <f ca="1">IF(B31="","",IF(ISERROR(MATCH($J31,SorP!$B$1:$B$6226,0)),"",INDIRECT("'SorP'!$A$"&amp;MATCH($S31&amp;$J31,SorP!C:C,0))))</f>
        <v/>
      </c>
      <c r="U31" s="168"/>
      <c r="V31" s="169" t="e">
        <f>IF(C31="",NA(),MATCH($B31&amp;$C31,'Smelter Look-up'!$J:$J,0))</f>
        <v>#N/A</v>
      </c>
      <c r="X31" s="170">
        <f t="shared" ca="1" si="4"/>
        <v>0</v>
      </c>
      <c r="AB31" s="314" t="str">
        <f t="shared" si="5"/>
        <v/>
      </c>
    </row>
    <row r="32" spans="1:28" s="170" customFormat="1" ht="20.25">
      <c r="A32" s="155"/>
      <c r="B32" s="304" t="str">
        <f>IF(LEN(A32)=0,"",INDEX('Smelter Look-up'!$A:$A,MATCH($A32,'Smelter Look-up'!$E:$E,0)))</f>
        <v/>
      </c>
      <c r="C32" s="152" t="str">
        <f>IF(LEN(A32)=0,"",INDEX('Smelter Look-up'!$C:$C,MATCH($A32,'Smelter Look-up'!$E:$E,0)))</f>
        <v/>
      </c>
      <c r="D32" s="149"/>
      <c r="E32" s="149" t="str">
        <f ca="1">IF(ISERROR($V32),"",OFFSET('Smelter Look-up'!$D$4,$V32-4,0)&amp;"")</f>
        <v/>
      </c>
      <c r="F32" s="149" t="str">
        <f ca="1">IF(ISERROR($V32),"",OFFSET('Smelter Look-up'!$E$4,$V32-4,0))</f>
        <v/>
      </c>
      <c r="G32" s="149"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0"/>
      <c r="L32" s="150"/>
      <c r="M32" s="150"/>
      <c r="N32" s="150"/>
      <c r="O32" s="150"/>
      <c r="P32" s="209"/>
      <c r="Q32" s="151"/>
      <c r="R32" s="149" t="str">
        <f ca="1">IF(ISERROR($V32),"",OFFSET('Smelter Look-up'!$C$4,$V32-4,0)&amp;"")</f>
        <v/>
      </c>
      <c r="S32" s="155" t="str">
        <f t="shared" ca="1" si="3"/>
        <v/>
      </c>
      <c r="T32" s="155" t="str">
        <f ca="1">IF(B32="","",IF(ISERROR(MATCH($J32,SorP!$B$1:$B$6226,0)),"",INDIRECT("'SorP'!$A$"&amp;MATCH($S32&amp;$J32,SorP!C:C,0))))</f>
        <v/>
      </c>
      <c r="U32" s="168"/>
      <c r="V32" s="169" t="e">
        <f>IF(C32="",NA(),MATCH($B32&amp;$C32,'Smelter Look-up'!$J:$J,0))</f>
        <v>#N/A</v>
      </c>
      <c r="X32" s="170">
        <f t="shared" ca="1" si="4"/>
        <v>0</v>
      </c>
      <c r="AB32" s="314" t="str">
        <f t="shared" si="5"/>
        <v/>
      </c>
    </row>
    <row r="33" spans="1:28" s="170" customFormat="1" ht="20.25">
      <c r="A33" s="155"/>
      <c r="B33" s="304" t="str">
        <f>IF(LEN(A33)=0,"",INDEX('Smelter Look-up'!$A:$A,MATCH($A33,'Smelter Look-up'!$E:$E,0)))</f>
        <v/>
      </c>
      <c r="C33" s="152" t="str">
        <f>IF(LEN(A33)=0,"",INDEX('Smelter Look-up'!$C:$C,MATCH($A33,'Smelter Look-up'!$E:$E,0)))</f>
        <v/>
      </c>
      <c r="D33" s="149"/>
      <c r="E33" s="149" t="str">
        <f ca="1">IF(ISERROR($V33),"",OFFSET('Smelter Look-up'!$D$4,$V33-4,0)&amp;"")</f>
        <v/>
      </c>
      <c r="F33" s="149" t="str">
        <f ca="1">IF(ISERROR($V33),"",OFFSET('Smelter Look-up'!$E$4,$V33-4,0))</f>
        <v/>
      </c>
      <c r="G33" s="149"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0"/>
      <c r="L33" s="150"/>
      <c r="M33" s="150"/>
      <c r="N33" s="150"/>
      <c r="O33" s="150"/>
      <c r="P33" s="209"/>
      <c r="Q33" s="151"/>
      <c r="R33" s="149" t="str">
        <f ca="1">IF(ISERROR($V33),"",OFFSET('Smelter Look-up'!$C$4,$V33-4,0)&amp;"")</f>
        <v/>
      </c>
      <c r="S33" s="155" t="str">
        <f t="shared" ca="1" si="3"/>
        <v/>
      </c>
      <c r="T33" s="155" t="str">
        <f ca="1">IF(B33="","",IF(ISERROR(MATCH($J33,SorP!$B$1:$B$6226,0)),"",INDIRECT("'SorP'!$A$"&amp;MATCH($S33&amp;$J33,SorP!C:C,0))))</f>
        <v/>
      </c>
      <c r="U33" s="168"/>
      <c r="V33" s="169" t="e">
        <f>IF(C33="",NA(),MATCH($B33&amp;$C33,'Smelter Look-up'!$J:$J,0))</f>
        <v>#N/A</v>
      </c>
      <c r="X33" s="170">
        <f t="shared" ca="1" si="4"/>
        <v>0</v>
      </c>
      <c r="AB33" s="314" t="str">
        <f t="shared" si="5"/>
        <v/>
      </c>
    </row>
    <row r="34" spans="1:28" s="170" customFormat="1" ht="20.25">
      <c r="A34" s="155"/>
      <c r="B34" s="304" t="str">
        <f>IF(LEN(A34)=0,"",INDEX('Smelter Look-up'!$A:$A,MATCH($A34,'Smelter Look-up'!$E:$E,0)))</f>
        <v/>
      </c>
      <c r="C34" s="152" t="str">
        <f>IF(LEN(A34)=0,"",INDEX('Smelter Look-up'!$C:$C,MATCH($A34,'Smelter Look-up'!$E:$E,0)))</f>
        <v/>
      </c>
      <c r="D34" s="149"/>
      <c r="E34" s="149" t="str">
        <f ca="1">IF(ISERROR($V34),"",OFFSET('Smelter Look-up'!$D$4,$V34-4,0)&amp;"")</f>
        <v/>
      </c>
      <c r="F34" s="149" t="str">
        <f ca="1">IF(ISERROR($V34),"",OFFSET('Smelter Look-up'!$E$4,$V34-4,0))</f>
        <v/>
      </c>
      <c r="G34" s="149"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0"/>
      <c r="L34" s="150"/>
      <c r="M34" s="150"/>
      <c r="N34" s="150"/>
      <c r="O34" s="150"/>
      <c r="P34" s="209"/>
      <c r="Q34" s="151"/>
      <c r="R34" s="149" t="str">
        <f ca="1">IF(ISERROR($V34),"",OFFSET('Smelter Look-up'!$C$4,$V34-4,0)&amp;"")</f>
        <v/>
      </c>
      <c r="S34" s="155" t="str">
        <f t="shared" ca="1" si="3"/>
        <v/>
      </c>
      <c r="T34" s="155" t="str">
        <f ca="1">IF(B34="","",IF(ISERROR(MATCH($J34,SorP!$B$1:$B$6226,0)),"",INDIRECT("'SorP'!$A$"&amp;MATCH($S34&amp;$J34,SorP!C:C,0))))</f>
        <v/>
      </c>
      <c r="U34" s="168"/>
      <c r="V34" s="169" t="e">
        <f>IF(C34="",NA(),MATCH($B34&amp;$C34,'Smelter Look-up'!$J:$J,0))</f>
        <v>#N/A</v>
      </c>
      <c r="X34" s="170">
        <f t="shared" ca="1" si="4"/>
        <v>0</v>
      </c>
      <c r="AB34" s="314" t="str">
        <f t="shared" si="5"/>
        <v/>
      </c>
    </row>
    <row r="35" spans="1:28" s="170" customFormat="1" ht="20.25">
      <c r="A35" s="155"/>
      <c r="B35" s="304"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0"/>
      <c r="L35" s="150"/>
      <c r="M35" s="150"/>
      <c r="N35" s="150"/>
      <c r="O35" s="150"/>
      <c r="P35" s="209"/>
      <c r="Q35" s="151"/>
      <c r="R35" s="149" t="str">
        <f ca="1">IF(ISERROR($V35),"",OFFSET('Smelter Look-up'!$C$4,$V35-4,0)&amp;"")</f>
        <v/>
      </c>
      <c r="S35" s="155" t="str">
        <f t="shared" ca="1" si="3"/>
        <v/>
      </c>
      <c r="T35" s="155" t="str">
        <f ca="1">IF(B35="","",IF(ISERROR(MATCH($J35,SorP!$B$1:$B$6226,0)),"",INDIRECT("'SorP'!$A$"&amp;MATCH($S35&amp;$J35,SorP!C:C,0))))</f>
        <v/>
      </c>
      <c r="U35" s="168"/>
      <c r="V35" s="169" t="e">
        <f>IF(C35="",NA(),MATCH($B35&amp;$C35,'Smelter Look-up'!$J:$J,0))</f>
        <v>#N/A</v>
      </c>
      <c r="X35" s="170">
        <f t="shared" ca="1" si="4"/>
        <v>0</v>
      </c>
      <c r="AB35" s="314" t="str">
        <f t="shared" si="5"/>
        <v/>
      </c>
    </row>
    <row r="36" spans="1:28" s="170" customFormat="1" ht="20.25">
      <c r="A36" s="155"/>
      <c r="B36" s="304"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0"/>
      <c r="L36" s="150"/>
      <c r="M36" s="150"/>
      <c r="N36" s="150"/>
      <c r="O36" s="150"/>
      <c r="P36" s="209"/>
      <c r="Q36" s="151"/>
      <c r="R36" s="149" t="str">
        <f ca="1">IF(ISERROR($V36),"",OFFSET('Smelter Look-up'!$C$4,$V36-4,0)&amp;"")</f>
        <v/>
      </c>
      <c r="S36" s="155" t="str">
        <f t="shared" ca="1" si="3"/>
        <v/>
      </c>
      <c r="T36" s="155" t="str">
        <f ca="1">IF(B36="","",IF(ISERROR(MATCH($J36,SorP!$B$1:$B$6226,0)),"",INDIRECT("'SorP'!$A$"&amp;MATCH($S36&amp;$J36,SorP!C:C,0))))</f>
        <v/>
      </c>
      <c r="U36" s="168"/>
      <c r="V36" s="169" t="e">
        <f>IF(C36="",NA(),MATCH($B36&amp;$C36,'Smelter Look-up'!$J:$J,0))</f>
        <v>#N/A</v>
      </c>
      <c r="X36" s="170">
        <f t="shared" ca="1" si="4"/>
        <v>0</v>
      </c>
      <c r="AB36" s="314" t="str">
        <f t="shared" si="5"/>
        <v/>
      </c>
    </row>
    <row r="37" spans="1:28" s="170" customFormat="1" ht="20.25">
      <c r="A37" s="155"/>
      <c r="B37" s="304"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0"/>
      <c r="L37" s="150"/>
      <c r="M37" s="150"/>
      <c r="N37" s="150"/>
      <c r="O37" s="150"/>
      <c r="P37" s="209"/>
      <c r="Q37" s="151"/>
      <c r="R37" s="149" t="str">
        <f ca="1">IF(ISERROR($V37),"",OFFSET('Smelter Look-up'!$C$4,$V37-4,0)&amp;"")</f>
        <v/>
      </c>
      <c r="S37" s="155" t="str">
        <f t="shared" ca="1" si="3"/>
        <v/>
      </c>
      <c r="T37" s="155" t="str">
        <f ca="1">IF(B37="","",IF(ISERROR(MATCH($J37,SorP!$B$1:$B$6226,0)),"",INDIRECT("'SorP'!$A$"&amp;MATCH($S37&amp;$J37,SorP!C:C,0))))</f>
        <v/>
      </c>
      <c r="U37" s="168"/>
      <c r="V37" s="169" t="e">
        <f>IF(C37="",NA(),MATCH($B37&amp;$C37,'Smelter Look-up'!$J:$J,0))</f>
        <v>#N/A</v>
      </c>
      <c r="X37" s="170">
        <f t="shared" ca="1" si="4"/>
        <v>0</v>
      </c>
      <c r="AB37" s="314" t="str">
        <f t="shared" si="5"/>
        <v/>
      </c>
    </row>
    <row r="38" spans="1:28" s="170" customFormat="1" ht="20.25">
      <c r="A38" s="155"/>
      <c r="B38" s="304"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0"/>
      <c r="L38" s="150"/>
      <c r="M38" s="150"/>
      <c r="N38" s="150"/>
      <c r="O38" s="150"/>
      <c r="P38" s="209"/>
      <c r="Q38" s="151"/>
      <c r="R38" s="149" t="str">
        <f ca="1">IF(ISERROR($V38),"",OFFSET('Smelter Look-up'!$C$4,$V38-4,0)&amp;"")</f>
        <v/>
      </c>
      <c r="S38" s="155" t="str">
        <f t="shared" ca="1" si="3"/>
        <v/>
      </c>
      <c r="T38" s="155" t="str">
        <f ca="1">IF(B38="","",IF(ISERROR(MATCH($J38,SorP!$B$1:$B$6226,0)),"",INDIRECT("'SorP'!$A$"&amp;MATCH($S38&amp;$J38,SorP!C:C,0))))</f>
        <v/>
      </c>
      <c r="U38" s="168"/>
      <c r="V38" s="169" t="e">
        <f>IF(C38="",NA(),MATCH($B38&amp;$C38,'Smelter Look-up'!$J:$J,0))</f>
        <v>#N/A</v>
      </c>
      <c r="X38" s="170">
        <f t="shared" ca="1" si="4"/>
        <v>0</v>
      </c>
      <c r="AB38" s="314" t="str">
        <f t="shared" si="5"/>
        <v/>
      </c>
    </row>
    <row r="39" spans="1:28" s="170" customFormat="1" ht="20.25">
      <c r="A39" s="155"/>
      <c r="B39" s="304"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0"/>
      <c r="L39" s="150"/>
      <c r="M39" s="150"/>
      <c r="N39" s="150"/>
      <c r="O39" s="150"/>
      <c r="P39" s="209"/>
      <c r="Q39" s="151"/>
      <c r="R39" s="149" t="str">
        <f ca="1">IF(ISERROR($V39),"",OFFSET('Smelter Look-up'!$C$4,$V39-4,0)&amp;"")</f>
        <v/>
      </c>
      <c r="S39" s="155" t="str">
        <f t="shared" ca="1" si="3"/>
        <v/>
      </c>
      <c r="T39" s="155" t="str">
        <f ca="1">IF(B39="","",IF(ISERROR(MATCH($J39,SorP!$B$1:$B$6226,0)),"",INDIRECT("'SorP'!$A$"&amp;MATCH($S39&amp;$J39,SorP!C:C,0))))</f>
        <v/>
      </c>
      <c r="U39" s="168"/>
      <c r="V39" s="169" t="e">
        <f>IF(C39="",NA(),MATCH($B39&amp;$C39,'Smelter Look-up'!$J:$J,0))</f>
        <v>#N/A</v>
      </c>
      <c r="X39" s="170">
        <f t="shared" ca="1" si="4"/>
        <v>0</v>
      </c>
      <c r="AB39" s="314" t="str">
        <f t="shared" si="5"/>
        <v/>
      </c>
    </row>
    <row r="40" spans="1:28" s="170" customFormat="1" ht="20.25">
      <c r="A40" s="155"/>
      <c r="B40" s="304"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0"/>
      <c r="L40" s="150"/>
      <c r="M40" s="150"/>
      <c r="N40" s="150"/>
      <c r="O40" s="150"/>
      <c r="P40" s="209"/>
      <c r="Q40" s="151"/>
      <c r="R40" s="149" t="str">
        <f ca="1">IF(ISERROR($V40),"",OFFSET('Smelter Look-up'!$C$4,$V40-4,0)&amp;"")</f>
        <v/>
      </c>
      <c r="S40" s="155" t="str">
        <f t="shared" ca="1" si="3"/>
        <v/>
      </c>
      <c r="T40" s="155" t="str">
        <f ca="1">IF(B40="","",IF(ISERROR(MATCH($J40,SorP!$B$1:$B$6226,0)),"",INDIRECT("'SorP'!$A$"&amp;MATCH($S40&amp;$J40,SorP!C:C,0))))</f>
        <v/>
      </c>
      <c r="U40" s="168"/>
      <c r="V40" s="169" t="e">
        <f>IF(C40="",NA(),MATCH($B40&amp;$C40,'Smelter Look-up'!$J:$J,0))</f>
        <v>#N/A</v>
      </c>
      <c r="X40" s="170">
        <f t="shared" ca="1" si="4"/>
        <v>0</v>
      </c>
      <c r="AB40" s="314" t="str">
        <f t="shared" si="5"/>
        <v/>
      </c>
    </row>
    <row r="41" spans="1:28" s="170" customFormat="1" ht="20.25">
      <c r="A41" s="155"/>
      <c r="B41" s="304"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0"/>
      <c r="L41" s="150"/>
      <c r="M41" s="150"/>
      <c r="N41" s="150"/>
      <c r="O41" s="150"/>
      <c r="P41" s="209"/>
      <c r="Q41" s="151"/>
      <c r="R41" s="149" t="str">
        <f ca="1">IF(ISERROR($V41),"",OFFSET('Smelter Look-up'!$C$4,$V41-4,0)&amp;"")</f>
        <v/>
      </c>
      <c r="S41" s="155" t="str">
        <f t="shared" ca="1" si="3"/>
        <v/>
      </c>
      <c r="T41" s="155" t="str">
        <f ca="1">IF(B41="","",IF(ISERROR(MATCH($J41,SorP!$B$1:$B$6226,0)),"",INDIRECT("'SorP'!$A$"&amp;MATCH($S41&amp;$J41,SorP!C:C,0))))</f>
        <v/>
      </c>
      <c r="U41" s="168"/>
      <c r="V41" s="169" t="e">
        <f>IF(C41="",NA(),MATCH($B41&amp;$C41,'Smelter Look-up'!$J:$J,0))</f>
        <v>#N/A</v>
      </c>
      <c r="X41" s="170">
        <f t="shared" ca="1" si="4"/>
        <v>0</v>
      </c>
      <c r="AB41" s="314" t="str">
        <f t="shared" si="5"/>
        <v/>
      </c>
    </row>
    <row r="42" spans="1:28" s="170" customFormat="1" ht="20.25">
      <c r="A42" s="155"/>
      <c r="B42" s="304"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0"/>
      <c r="L42" s="150"/>
      <c r="M42" s="150"/>
      <c r="N42" s="150"/>
      <c r="O42" s="150"/>
      <c r="P42" s="209"/>
      <c r="Q42" s="151"/>
      <c r="R42" s="149" t="str">
        <f ca="1">IF(ISERROR($V42),"",OFFSET('Smelter Look-up'!$C$4,$V42-4,0)&amp;"")</f>
        <v/>
      </c>
      <c r="S42" s="155" t="str">
        <f t="shared" ca="1" si="3"/>
        <v/>
      </c>
      <c r="T42" s="155" t="str">
        <f ca="1">IF(B42="","",IF(ISERROR(MATCH($J42,SorP!$B$1:$B$6226,0)),"",INDIRECT("'SorP'!$A$"&amp;MATCH($S42&amp;$J42,SorP!C:C,0))))</f>
        <v/>
      </c>
      <c r="U42" s="168"/>
      <c r="V42" s="169" t="e">
        <f>IF(C42="",NA(),MATCH($B42&amp;$C42,'Smelter Look-up'!$J:$J,0))</f>
        <v>#N/A</v>
      </c>
      <c r="X42" s="170">
        <f t="shared" ca="1" si="4"/>
        <v>0</v>
      </c>
      <c r="AB42" s="314" t="str">
        <f t="shared" si="5"/>
        <v/>
      </c>
    </row>
    <row r="43" spans="1:28" s="170" customFormat="1" ht="20.25">
      <c r="A43" s="155"/>
      <c r="B43" s="304"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0"/>
      <c r="L43" s="150"/>
      <c r="M43" s="150"/>
      <c r="N43" s="150"/>
      <c r="O43" s="150"/>
      <c r="P43" s="209"/>
      <c r="Q43" s="151"/>
      <c r="R43" s="149" t="str">
        <f ca="1">IF(ISERROR($V43),"",OFFSET('Smelter Look-up'!$C$4,$V43-4,0)&amp;"")</f>
        <v/>
      </c>
      <c r="S43" s="155" t="str">
        <f t="shared" ca="1" si="3"/>
        <v/>
      </c>
      <c r="T43" s="155" t="str">
        <f ca="1">IF(B43="","",IF(ISERROR(MATCH($J43,SorP!$B$1:$B$6226,0)),"",INDIRECT("'SorP'!$A$"&amp;MATCH($S43&amp;$J43,SorP!C:C,0))))</f>
        <v/>
      </c>
      <c r="U43" s="168"/>
      <c r="V43" s="169" t="e">
        <f>IF(C43="",NA(),MATCH($B43&amp;$C43,'Smelter Look-up'!$J:$J,0))</f>
        <v>#N/A</v>
      </c>
      <c r="X43" s="170">
        <f t="shared" ca="1" si="4"/>
        <v>0</v>
      </c>
      <c r="AB43" s="314" t="str">
        <f t="shared" si="5"/>
        <v/>
      </c>
    </row>
    <row r="44" spans="1:28" s="170" customFormat="1" ht="20.25">
      <c r="A44" s="155"/>
      <c r="B44" s="304"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0"/>
      <c r="L44" s="150"/>
      <c r="M44" s="150"/>
      <c r="N44" s="150"/>
      <c r="O44" s="150"/>
      <c r="P44" s="209"/>
      <c r="Q44" s="151"/>
      <c r="R44" s="149" t="str">
        <f ca="1">IF(ISERROR($V44),"",OFFSET('Smelter Look-up'!$C$4,$V44-4,0)&amp;"")</f>
        <v/>
      </c>
      <c r="S44" s="155" t="str">
        <f t="shared" ca="1" si="3"/>
        <v/>
      </c>
      <c r="T44" s="155" t="str">
        <f ca="1">IF(B44="","",IF(ISERROR(MATCH($J44,SorP!$B$1:$B$6226,0)),"",INDIRECT("'SorP'!$A$"&amp;MATCH($S44&amp;$J44,SorP!C:C,0))))</f>
        <v/>
      </c>
      <c r="U44" s="168"/>
      <c r="V44" s="169" t="e">
        <f>IF(C44="",NA(),MATCH($B44&amp;$C44,'Smelter Look-up'!$J:$J,0))</f>
        <v>#N/A</v>
      </c>
      <c r="X44" s="170">
        <f t="shared" ca="1" si="4"/>
        <v>0</v>
      </c>
      <c r="AB44" s="314" t="str">
        <f t="shared" si="5"/>
        <v/>
      </c>
    </row>
    <row r="45" spans="1:28" s="170" customFormat="1" ht="20.25">
      <c r="A45" s="155"/>
      <c r="B45" s="304"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0"/>
      <c r="L45" s="150"/>
      <c r="M45" s="150"/>
      <c r="N45" s="150"/>
      <c r="O45" s="150"/>
      <c r="P45" s="209"/>
      <c r="Q45" s="151"/>
      <c r="R45" s="149" t="str">
        <f ca="1">IF(ISERROR($V45),"",OFFSET('Smelter Look-up'!$C$4,$V45-4,0)&amp;"")</f>
        <v/>
      </c>
      <c r="S45" s="155" t="str">
        <f t="shared" ca="1" si="3"/>
        <v/>
      </c>
      <c r="T45" s="155" t="str">
        <f ca="1">IF(B45="","",IF(ISERROR(MATCH($J45,SorP!$B$1:$B$6226,0)),"",INDIRECT("'SorP'!$A$"&amp;MATCH($S45&amp;$J45,SorP!C:C,0))))</f>
        <v/>
      </c>
      <c r="U45" s="168"/>
      <c r="V45" s="169" t="e">
        <f>IF(C45="",NA(),MATCH($B45&amp;$C45,'Smelter Look-up'!$J:$J,0))</f>
        <v>#N/A</v>
      </c>
      <c r="X45" s="170">
        <f t="shared" ca="1" si="4"/>
        <v>0</v>
      </c>
      <c r="AB45" s="314" t="str">
        <f t="shared" si="5"/>
        <v/>
      </c>
    </row>
    <row r="46" spans="1:28" s="170" customFormat="1" ht="20.25">
      <c r="A46" s="155"/>
      <c r="B46" s="304"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0"/>
      <c r="L46" s="150"/>
      <c r="M46" s="150"/>
      <c r="N46" s="150"/>
      <c r="O46" s="150"/>
      <c r="P46" s="209"/>
      <c r="Q46" s="151"/>
      <c r="R46" s="149" t="str">
        <f ca="1">IF(ISERROR($V46),"",OFFSET('Smelter Look-up'!$C$4,$V46-4,0)&amp;"")</f>
        <v/>
      </c>
      <c r="S46" s="155" t="str">
        <f t="shared" ca="1" si="3"/>
        <v/>
      </c>
      <c r="T46" s="155" t="str">
        <f ca="1">IF(B46="","",IF(ISERROR(MATCH($J46,SorP!$B$1:$B$6226,0)),"",INDIRECT("'SorP'!$A$"&amp;MATCH($S46&amp;$J46,SorP!C:C,0))))</f>
        <v/>
      </c>
      <c r="U46" s="168"/>
      <c r="V46" s="169" t="e">
        <f>IF(C46="",NA(),MATCH($B46&amp;$C46,'Smelter Look-up'!$J:$J,0))</f>
        <v>#N/A</v>
      </c>
      <c r="X46" s="170">
        <f t="shared" ca="1" si="4"/>
        <v>0</v>
      </c>
      <c r="AB46" s="314" t="str">
        <f t="shared" si="5"/>
        <v/>
      </c>
    </row>
    <row r="47" spans="1:28" s="170" customFormat="1" ht="20.25">
      <c r="A47" s="155"/>
      <c r="B47" s="304"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0"/>
      <c r="L47" s="150"/>
      <c r="M47" s="150"/>
      <c r="N47" s="150"/>
      <c r="O47" s="150"/>
      <c r="P47" s="209"/>
      <c r="Q47" s="151"/>
      <c r="R47" s="149" t="str">
        <f ca="1">IF(ISERROR($V47),"",OFFSET('Smelter Look-up'!$C$4,$V47-4,0)&amp;"")</f>
        <v/>
      </c>
      <c r="S47" s="155" t="str">
        <f t="shared" ca="1" si="3"/>
        <v/>
      </c>
      <c r="T47" s="155" t="str">
        <f ca="1">IF(B47="","",IF(ISERROR(MATCH($J47,SorP!$B$1:$B$6226,0)),"",INDIRECT("'SorP'!$A$"&amp;MATCH($S47&amp;$J47,SorP!C:C,0))))</f>
        <v/>
      </c>
      <c r="U47" s="168"/>
      <c r="V47" s="169" t="e">
        <f>IF(C47="",NA(),MATCH($B47&amp;$C47,'Smelter Look-up'!$J:$J,0))</f>
        <v>#N/A</v>
      </c>
      <c r="X47" s="170">
        <f t="shared" ca="1" si="4"/>
        <v>0</v>
      </c>
      <c r="AB47" s="314" t="str">
        <f t="shared" si="5"/>
        <v/>
      </c>
    </row>
    <row r="48" spans="1:28" s="170" customFormat="1" ht="20.25">
      <c r="A48" s="155"/>
      <c r="B48" s="304"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0"/>
      <c r="L48" s="150"/>
      <c r="M48" s="150"/>
      <c r="N48" s="150"/>
      <c r="O48" s="150"/>
      <c r="P48" s="209"/>
      <c r="Q48" s="151"/>
      <c r="R48" s="149" t="str">
        <f ca="1">IF(ISERROR($V48),"",OFFSET('Smelter Look-up'!$C$4,$V48-4,0)&amp;"")</f>
        <v/>
      </c>
      <c r="S48" s="155" t="str">
        <f t="shared" ca="1" si="3"/>
        <v/>
      </c>
      <c r="T48" s="155" t="str">
        <f ca="1">IF(B48="","",IF(ISERROR(MATCH($J48,SorP!$B$1:$B$6226,0)),"",INDIRECT("'SorP'!$A$"&amp;MATCH($S48&amp;$J48,SorP!C:C,0))))</f>
        <v/>
      </c>
      <c r="U48" s="168"/>
      <c r="V48" s="169" t="e">
        <f>IF(C48="",NA(),MATCH($B48&amp;$C48,'Smelter Look-up'!$J:$J,0))</f>
        <v>#N/A</v>
      </c>
      <c r="X48" s="170">
        <f t="shared" ca="1" si="4"/>
        <v>0</v>
      </c>
      <c r="AB48" s="314" t="str">
        <f t="shared" si="5"/>
        <v/>
      </c>
    </row>
    <row r="49" spans="1:28" s="170" customFormat="1" ht="20.25">
      <c r="A49" s="155"/>
      <c r="B49" s="304"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0"/>
      <c r="L49" s="150"/>
      <c r="M49" s="150"/>
      <c r="N49" s="150"/>
      <c r="O49" s="150"/>
      <c r="P49" s="209"/>
      <c r="Q49" s="151"/>
      <c r="R49" s="149" t="str">
        <f ca="1">IF(ISERROR($V49),"",OFFSET('Smelter Look-up'!$C$4,$V49-4,0)&amp;"")</f>
        <v/>
      </c>
      <c r="S49" s="155" t="str">
        <f t="shared" ca="1" si="3"/>
        <v/>
      </c>
      <c r="T49" s="155" t="str">
        <f ca="1">IF(B49="","",IF(ISERROR(MATCH($J49,SorP!$B$1:$B$6226,0)),"",INDIRECT("'SorP'!$A$"&amp;MATCH($S49&amp;$J49,SorP!C:C,0))))</f>
        <v/>
      </c>
      <c r="U49" s="168"/>
      <c r="V49" s="169" t="e">
        <f>IF(C49="",NA(),MATCH($B49&amp;$C49,'Smelter Look-up'!$J:$J,0))</f>
        <v>#N/A</v>
      </c>
      <c r="X49" s="170">
        <f t="shared" ca="1" si="4"/>
        <v>0</v>
      </c>
      <c r="AB49" s="314" t="str">
        <f t="shared" si="5"/>
        <v/>
      </c>
    </row>
    <row r="50" spans="1:28" s="170" customFormat="1" ht="20.25">
      <c r="A50" s="155"/>
      <c r="B50" s="304"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0"/>
      <c r="L50" s="150"/>
      <c r="M50" s="150"/>
      <c r="N50" s="150"/>
      <c r="O50" s="150"/>
      <c r="P50" s="209"/>
      <c r="Q50" s="151"/>
      <c r="R50" s="149" t="str">
        <f ca="1">IF(ISERROR($V50),"",OFFSET('Smelter Look-up'!$C$4,$V50-4,0)&amp;"")</f>
        <v/>
      </c>
      <c r="S50" s="155" t="str">
        <f t="shared" ca="1" si="3"/>
        <v/>
      </c>
      <c r="T50" s="155" t="str">
        <f ca="1">IF(B50="","",IF(ISERROR(MATCH($J50,SorP!$B$1:$B$6226,0)),"",INDIRECT("'SorP'!$A$"&amp;MATCH($S50&amp;$J50,SorP!C:C,0))))</f>
        <v/>
      </c>
      <c r="U50" s="168"/>
      <c r="V50" s="169" t="e">
        <f>IF(C50="",NA(),MATCH($B50&amp;$C50,'Smelter Look-up'!$J:$J,0))</f>
        <v>#N/A</v>
      </c>
      <c r="X50" s="170">
        <f t="shared" ca="1" si="4"/>
        <v>0</v>
      </c>
      <c r="AB50" s="314" t="str">
        <f t="shared" si="5"/>
        <v/>
      </c>
    </row>
    <row r="51" spans="1:28" s="170" customFormat="1" ht="20.25">
      <c r="A51" s="155"/>
      <c r="B51" s="304"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0"/>
      <c r="L51" s="150"/>
      <c r="M51" s="150"/>
      <c r="N51" s="150"/>
      <c r="O51" s="150"/>
      <c r="P51" s="209"/>
      <c r="Q51" s="151"/>
      <c r="R51" s="149" t="str">
        <f ca="1">IF(ISERROR($V51),"",OFFSET('Smelter Look-up'!$C$4,$V51-4,0)&amp;"")</f>
        <v/>
      </c>
      <c r="S51" s="155" t="str">
        <f t="shared" ca="1" si="3"/>
        <v/>
      </c>
      <c r="T51" s="155" t="str">
        <f ca="1">IF(B51="","",IF(ISERROR(MATCH($J51,SorP!$B$1:$B$6226,0)),"",INDIRECT("'SorP'!$A$"&amp;MATCH($S51&amp;$J51,SorP!C:C,0))))</f>
        <v/>
      </c>
      <c r="U51" s="168"/>
      <c r="V51" s="169" t="e">
        <f>IF(C51="",NA(),MATCH($B51&amp;$C51,'Smelter Look-up'!$J:$J,0))</f>
        <v>#N/A</v>
      </c>
      <c r="X51" s="170">
        <f t="shared" ca="1" si="4"/>
        <v>0</v>
      </c>
      <c r="AB51" s="314" t="str">
        <f t="shared" si="5"/>
        <v/>
      </c>
    </row>
    <row r="52" spans="1:28" s="170" customFormat="1" ht="20.25">
      <c r="A52" s="155"/>
      <c r="B52" s="304"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0"/>
      <c r="L52" s="150"/>
      <c r="M52" s="150"/>
      <c r="N52" s="150"/>
      <c r="O52" s="150"/>
      <c r="P52" s="209"/>
      <c r="Q52" s="151"/>
      <c r="R52" s="149" t="str">
        <f ca="1">IF(ISERROR($V52),"",OFFSET('Smelter Look-up'!$C$4,$V52-4,0)&amp;"")</f>
        <v/>
      </c>
      <c r="S52" s="155" t="str">
        <f t="shared" ca="1" si="3"/>
        <v/>
      </c>
      <c r="T52" s="155" t="str">
        <f ca="1">IF(B52="","",IF(ISERROR(MATCH($J52,SorP!$B$1:$B$6226,0)),"",INDIRECT("'SorP'!$A$"&amp;MATCH($S52&amp;$J52,SorP!C:C,0))))</f>
        <v/>
      </c>
      <c r="U52" s="168"/>
      <c r="V52" s="169" t="e">
        <f>IF(C52="",NA(),MATCH($B52&amp;$C52,'Smelter Look-up'!$J:$J,0))</f>
        <v>#N/A</v>
      </c>
      <c r="X52" s="170">
        <f t="shared" ca="1" si="4"/>
        <v>0</v>
      </c>
      <c r="AB52" s="314" t="str">
        <f t="shared" si="5"/>
        <v/>
      </c>
    </row>
    <row r="53" spans="1:28" s="170" customFormat="1" ht="20.25">
      <c r="A53" s="155"/>
      <c r="B53" s="304"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0"/>
      <c r="L53" s="150"/>
      <c r="M53" s="150"/>
      <c r="N53" s="150"/>
      <c r="O53" s="150"/>
      <c r="P53" s="209"/>
      <c r="Q53" s="151"/>
      <c r="R53" s="149" t="str">
        <f ca="1">IF(ISERROR($V53),"",OFFSET('Smelter Look-up'!$C$4,$V53-4,0)&amp;"")</f>
        <v/>
      </c>
      <c r="S53" s="155" t="str">
        <f t="shared" ca="1" si="3"/>
        <v/>
      </c>
      <c r="T53" s="155" t="str">
        <f ca="1">IF(B53="","",IF(ISERROR(MATCH($J53,SorP!$B$1:$B$6226,0)),"",INDIRECT("'SorP'!$A$"&amp;MATCH($S53&amp;$J53,SorP!C:C,0))))</f>
        <v/>
      </c>
      <c r="U53" s="168"/>
      <c r="V53" s="169" t="e">
        <f>IF(C53="",NA(),MATCH($B53&amp;$C53,'Smelter Look-up'!$J:$J,0))</f>
        <v>#N/A</v>
      </c>
      <c r="X53" s="170">
        <f t="shared" ca="1" si="4"/>
        <v>0</v>
      </c>
      <c r="AB53" s="314" t="str">
        <f t="shared" si="5"/>
        <v/>
      </c>
    </row>
    <row r="54" spans="1:28" s="170" customFormat="1" ht="20.25">
      <c r="A54" s="155"/>
      <c r="B54" s="304"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0"/>
      <c r="L54" s="150"/>
      <c r="M54" s="150"/>
      <c r="N54" s="150"/>
      <c r="O54" s="150"/>
      <c r="P54" s="209"/>
      <c r="Q54" s="151"/>
      <c r="R54" s="149" t="str">
        <f ca="1">IF(ISERROR($V54),"",OFFSET('Smelter Look-up'!$C$4,$V54-4,0)&amp;"")</f>
        <v/>
      </c>
      <c r="S54" s="155" t="str">
        <f t="shared" ca="1" si="3"/>
        <v/>
      </c>
      <c r="T54" s="155" t="str">
        <f ca="1">IF(B54="","",IF(ISERROR(MATCH($J54,SorP!$B$1:$B$6226,0)),"",INDIRECT("'SorP'!$A$"&amp;MATCH($S54&amp;$J54,SorP!C:C,0))))</f>
        <v/>
      </c>
      <c r="U54" s="168"/>
      <c r="V54" s="169" t="e">
        <f>IF(C54="",NA(),MATCH($B54&amp;$C54,'Smelter Look-up'!$J:$J,0))</f>
        <v>#N/A</v>
      </c>
      <c r="X54" s="170">
        <f t="shared" ca="1" si="4"/>
        <v>0</v>
      </c>
      <c r="AB54" s="314" t="str">
        <f t="shared" si="5"/>
        <v/>
      </c>
    </row>
    <row r="55" spans="1:28" s="170" customFormat="1" ht="20.25">
      <c r="A55" s="155"/>
      <c r="B55" s="304"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0"/>
      <c r="L55" s="150"/>
      <c r="M55" s="150"/>
      <c r="N55" s="150"/>
      <c r="O55" s="150"/>
      <c r="P55" s="209"/>
      <c r="Q55" s="151"/>
      <c r="R55" s="149" t="str">
        <f ca="1">IF(ISERROR($V55),"",OFFSET('Smelter Look-up'!$C$4,$V55-4,0)&amp;"")</f>
        <v/>
      </c>
      <c r="S55" s="155" t="str">
        <f t="shared" ca="1" si="3"/>
        <v/>
      </c>
      <c r="T55" s="155" t="str">
        <f ca="1">IF(B55="","",IF(ISERROR(MATCH($J55,SorP!$B$1:$B$6226,0)),"",INDIRECT("'SorP'!$A$"&amp;MATCH($S55&amp;$J55,SorP!C:C,0))))</f>
        <v/>
      </c>
      <c r="U55" s="168"/>
      <c r="V55" s="169" t="e">
        <f>IF(C55="",NA(),MATCH($B55&amp;$C55,'Smelter Look-up'!$J:$J,0))</f>
        <v>#N/A</v>
      </c>
      <c r="X55" s="170">
        <f t="shared" ca="1" si="4"/>
        <v>0</v>
      </c>
      <c r="AB55" s="314" t="str">
        <f t="shared" si="5"/>
        <v/>
      </c>
    </row>
    <row r="56" spans="1:28" s="170" customFormat="1" ht="20.25">
      <c r="A56" s="155"/>
      <c r="B56" s="304"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0"/>
      <c r="L56" s="150"/>
      <c r="M56" s="150"/>
      <c r="N56" s="150"/>
      <c r="O56" s="150"/>
      <c r="P56" s="209"/>
      <c r="Q56" s="151"/>
      <c r="R56" s="149" t="str">
        <f ca="1">IF(ISERROR($V56),"",OFFSET('Smelter Look-up'!$C$4,$V56-4,0)&amp;"")</f>
        <v/>
      </c>
      <c r="S56" s="155" t="str">
        <f t="shared" ca="1" si="3"/>
        <v/>
      </c>
      <c r="T56" s="155" t="str">
        <f ca="1">IF(B56="","",IF(ISERROR(MATCH($J56,SorP!$B$1:$B$6226,0)),"",INDIRECT("'SorP'!$A$"&amp;MATCH($S56&amp;$J56,SorP!C:C,0))))</f>
        <v/>
      </c>
      <c r="U56" s="168"/>
      <c r="V56" s="169" t="e">
        <f>IF(C56="",NA(),MATCH($B56&amp;$C56,'Smelter Look-up'!$J:$J,0))</f>
        <v>#N/A</v>
      </c>
      <c r="X56" s="170">
        <f t="shared" ca="1" si="4"/>
        <v>0</v>
      </c>
      <c r="AB56" s="314" t="str">
        <f t="shared" si="5"/>
        <v/>
      </c>
    </row>
    <row r="57" spans="1:28" s="170" customFormat="1" ht="20.25">
      <c r="A57" s="155"/>
      <c r="B57" s="304"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str">
        <f t="shared" ca="1" si="3"/>
        <v/>
      </c>
      <c r="T57" s="155" t="str">
        <f ca="1">IF(B57="","",IF(ISERROR(MATCH($J57,SorP!$B$1:$B$6226,0)),"",INDIRECT("'SorP'!$A$"&amp;MATCH($S57&amp;$J57,SorP!C:C,0))))</f>
        <v/>
      </c>
      <c r="U57" s="168"/>
      <c r="V57" s="169" t="e">
        <f>IF(C57="",NA(),MATCH($B57&amp;$C57,'Smelter Look-up'!$J:$J,0))</f>
        <v>#N/A</v>
      </c>
      <c r="X57" s="170">
        <f t="shared" ca="1" si="4"/>
        <v>0</v>
      </c>
      <c r="AB57" s="314" t="str">
        <f t="shared" si="5"/>
        <v/>
      </c>
    </row>
    <row r="58" spans="1:28" s="170" customFormat="1" ht="20.25">
      <c r="A58" s="155"/>
      <c r="B58" s="304"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0"/>
      <c r="L58" s="150"/>
      <c r="M58" s="150"/>
      <c r="N58" s="150"/>
      <c r="O58" s="150"/>
      <c r="P58" s="209"/>
      <c r="Q58" s="151"/>
      <c r="R58" s="149" t="str">
        <f ca="1">IF(ISERROR($V58),"",OFFSET('Smelter Look-up'!$C$4,$V58-4,0)&amp;"")</f>
        <v/>
      </c>
      <c r="S58" s="155" t="str">
        <f t="shared" ca="1" si="3"/>
        <v/>
      </c>
      <c r="T58" s="155" t="str">
        <f ca="1">IF(B58="","",IF(ISERROR(MATCH($J58,SorP!$B$1:$B$6226,0)),"",INDIRECT("'SorP'!$A$"&amp;MATCH($S58&amp;$J58,SorP!C:C,0))))</f>
        <v/>
      </c>
      <c r="U58" s="168"/>
      <c r="V58" s="169" t="e">
        <f>IF(C58="",NA(),MATCH($B58&amp;$C58,'Smelter Look-up'!$J:$J,0))</f>
        <v>#N/A</v>
      </c>
      <c r="X58" s="170">
        <f t="shared" ca="1" si="4"/>
        <v>0</v>
      </c>
      <c r="AB58" s="314" t="str">
        <f t="shared" si="5"/>
        <v/>
      </c>
    </row>
    <row r="59" spans="1:28" s="170" customFormat="1" ht="20.25">
      <c r="A59" s="155"/>
      <c r="B59" s="304"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0"/>
      <c r="L59" s="150"/>
      <c r="M59" s="150"/>
      <c r="N59" s="150"/>
      <c r="O59" s="150"/>
      <c r="P59" s="209"/>
      <c r="Q59" s="151"/>
      <c r="R59" s="149" t="str">
        <f ca="1">IF(ISERROR($V59),"",OFFSET('Smelter Look-up'!$C$4,$V59-4,0)&amp;"")</f>
        <v/>
      </c>
      <c r="S59" s="155" t="str">
        <f t="shared" ca="1" si="3"/>
        <v/>
      </c>
      <c r="T59" s="155" t="str">
        <f ca="1">IF(B59="","",IF(ISERROR(MATCH($J59,SorP!$B$1:$B$6226,0)),"",INDIRECT("'SorP'!$A$"&amp;MATCH($S59&amp;$J59,SorP!C:C,0))))</f>
        <v/>
      </c>
      <c r="U59" s="168"/>
      <c r="V59" s="169" t="e">
        <f>IF(C59="",NA(),MATCH($B59&amp;$C59,'Smelter Look-up'!$J:$J,0))</f>
        <v>#N/A</v>
      </c>
      <c r="X59" s="170">
        <f t="shared" ca="1" si="4"/>
        <v>0</v>
      </c>
      <c r="AB59" s="314" t="str">
        <f t="shared" si="5"/>
        <v/>
      </c>
    </row>
    <row r="60" spans="1:28" s="170" customFormat="1" ht="20.25">
      <c r="A60" s="155"/>
      <c r="B60" s="304"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0"/>
      <c r="L60" s="150"/>
      <c r="M60" s="150"/>
      <c r="N60" s="150"/>
      <c r="O60" s="150"/>
      <c r="P60" s="209"/>
      <c r="Q60" s="151"/>
      <c r="R60" s="149" t="str">
        <f ca="1">IF(ISERROR($V60),"",OFFSET('Smelter Look-up'!$C$4,$V60-4,0)&amp;"")</f>
        <v/>
      </c>
      <c r="S60" s="155" t="str">
        <f t="shared" ca="1" si="3"/>
        <v/>
      </c>
      <c r="T60" s="155" t="str">
        <f ca="1">IF(B60="","",IF(ISERROR(MATCH($J60,SorP!$B$1:$B$6226,0)),"",INDIRECT("'SorP'!$A$"&amp;MATCH($S60&amp;$J60,SorP!C:C,0))))</f>
        <v/>
      </c>
      <c r="U60" s="168"/>
      <c r="V60" s="169" t="e">
        <f>IF(C60="",NA(),MATCH($B60&amp;$C60,'Smelter Look-up'!$J:$J,0))</f>
        <v>#N/A</v>
      </c>
      <c r="X60" s="170">
        <f t="shared" ca="1" si="4"/>
        <v>0</v>
      </c>
      <c r="AB60" s="314" t="str">
        <f t="shared" si="5"/>
        <v/>
      </c>
    </row>
    <row r="61" spans="1:28" s="170" customFormat="1" ht="20.25">
      <c r="A61" s="155"/>
      <c r="B61" s="304"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0"/>
      <c r="L61" s="150"/>
      <c r="M61" s="150"/>
      <c r="N61" s="150"/>
      <c r="O61" s="150"/>
      <c r="P61" s="209"/>
      <c r="Q61" s="151"/>
      <c r="R61" s="149" t="str">
        <f ca="1">IF(ISERROR($V61),"",OFFSET('Smelter Look-up'!$C$4,$V61-4,0)&amp;"")</f>
        <v/>
      </c>
      <c r="S61" s="155" t="str">
        <f t="shared" ca="1" si="3"/>
        <v/>
      </c>
      <c r="T61" s="155" t="str">
        <f ca="1">IF(B61="","",IF(ISERROR(MATCH($J61,SorP!$B$1:$B$6226,0)),"",INDIRECT("'SorP'!$A$"&amp;MATCH($S61&amp;$J61,SorP!C:C,0))))</f>
        <v/>
      </c>
      <c r="U61" s="168"/>
      <c r="V61" s="169" t="e">
        <f>IF(C61="",NA(),MATCH($B61&amp;$C61,'Smelter Look-up'!$J:$J,0))</f>
        <v>#N/A</v>
      </c>
      <c r="X61" s="170">
        <f t="shared" ca="1" si="4"/>
        <v>0</v>
      </c>
      <c r="AB61" s="314" t="str">
        <f t="shared" si="5"/>
        <v/>
      </c>
    </row>
    <row r="62" spans="1:28" s="170" customFormat="1" ht="20.25">
      <c r="A62" s="155"/>
      <c r="B62" s="304"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0"/>
      <c r="L62" s="150"/>
      <c r="M62" s="150"/>
      <c r="N62" s="150"/>
      <c r="O62" s="150"/>
      <c r="P62" s="209"/>
      <c r="Q62" s="151"/>
      <c r="R62" s="149" t="str">
        <f ca="1">IF(ISERROR($V62),"",OFFSET('Smelter Look-up'!$C$4,$V62-4,0)&amp;"")</f>
        <v/>
      </c>
      <c r="S62" s="155" t="str">
        <f t="shared" ca="1" si="3"/>
        <v/>
      </c>
      <c r="T62" s="155" t="str">
        <f ca="1">IF(B62="","",IF(ISERROR(MATCH($J62,SorP!$B$1:$B$6226,0)),"",INDIRECT("'SorP'!$A$"&amp;MATCH($S62&amp;$J62,SorP!C:C,0))))</f>
        <v/>
      </c>
      <c r="U62" s="168"/>
      <c r="V62" s="169" t="e">
        <f>IF(C62="",NA(),MATCH($B62&amp;$C62,'Smelter Look-up'!$J:$J,0))</f>
        <v>#N/A</v>
      </c>
      <c r="X62" s="170">
        <f t="shared" ca="1" si="4"/>
        <v>0</v>
      </c>
      <c r="AB62" s="314" t="str">
        <f t="shared" si="5"/>
        <v/>
      </c>
    </row>
    <row r="63" spans="1:28" s="170" customFormat="1" ht="20.25">
      <c r="A63" s="155"/>
      <c r="B63" s="304"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0"/>
      <c r="L63" s="150"/>
      <c r="M63" s="150"/>
      <c r="N63" s="150"/>
      <c r="O63" s="150"/>
      <c r="P63" s="209"/>
      <c r="Q63" s="151"/>
      <c r="R63" s="149" t="str">
        <f ca="1">IF(ISERROR($V63),"",OFFSET('Smelter Look-up'!$C$4,$V63-4,0)&amp;"")</f>
        <v/>
      </c>
      <c r="S63" s="155" t="str">
        <f t="shared" ca="1" si="3"/>
        <v/>
      </c>
      <c r="T63" s="155" t="str">
        <f ca="1">IF(B63="","",IF(ISERROR(MATCH($J63,SorP!$B$1:$B$6226,0)),"",INDIRECT("'SorP'!$A$"&amp;MATCH($S63&amp;$J63,SorP!C:C,0))))</f>
        <v/>
      </c>
      <c r="U63" s="168"/>
      <c r="V63" s="169" t="e">
        <f>IF(C63="",NA(),MATCH($B63&amp;$C63,'Smelter Look-up'!$J:$J,0))</f>
        <v>#N/A</v>
      </c>
      <c r="X63" s="170">
        <f t="shared" ref="X63:X126" ca="1" si="6">IF(AND(C63="Smelter not listed",OR(LEN(D63)=0,LEN(E63)=0)),1,0)</f>
        <v>0</v>
      </c>
      <c r="AB63" s="314" t="str">
        <f t="shared" si="5"/>
        <v/>
      </c>
    </row>
    <row r="64" spans="1:28" s="170" customFormat="1" ht="20.25">
      <c r="A64" s="155"/>
      <c r="B64" s="304"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ref="S64:S127" ca="1" si="7">IF(B64="","",IF(ISERROR(MATCH($E64,CL,0)),"Unknown",INDIRECT("'C'!$A$"&amp;MATCH($E64,CL,0)+1)))</f>
        <v/>
      </c>
      <c r="T64" s="155" t="str">
        <f ca="1">IF(B64="","",IF(ISERROR(MATCH($J64,SorP!$B$1:$B$6226,0)),"",INDIRECT("'SorP'!$A$"&amp;MATCH($S64&amp;$J64,SorP!C:C,0))))</f>
        <v/>
      </c>
      <c r="U64" s="168"/>
      <c r="V64" s="169" t="e">
        <f>IF(C64="",NA(),MATCH($B64&amp;$C64,'Smelter Look-up'!$J:$J,0))</f>
        <v>#N/A</v>
      </c>
      <c r="X64" s="170">
        <f t="shared" ca="1" si="6"/>
        <v>0</v>
      </c>
      <c r="AB64" s="314" t="str">
        <f t="shared" si="5"/>
        <v/>
      </c>
    </row>
    <row r="65" spans="1:28" s="170" customFormat="1" ht="20.25">
      <c r="A65" s="155"/>
      <c r="B65" s="304"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7"/>
        <v/>
      </c>
      <c r="T65" s="155" t="str">
        <f ca="1">IF(B65="","",IF(ISERROR(MATCH($J65,SorP!$B$1:$B$6226,0)),"",INDIRECT("'SorP'!$A$"&amp;MATCH($S65&amp;$J65,SorP!C:C,0))))</f>
        <v/>
      </c>
      <c r="U65" s="168"/>
      <c r="V65" s="169" t="e">
        <f>IF(C65="",NA(),MATCH($B65&amp;$C65,'Smelter Look-up'!$J:$J,0))</f>
        <v>#N/A</v>
      </c>
      <c r="X65" s="170">
        <f t="shared" ca="1" si="6"/>
        <v>0</v>
      </c>
      <c r="AB65" s="314" t="str">
        <f t="shared" si="5"/>
        <v/>
      </c>
    </row>
    <row r="66" spans="1:28" s="170" customFormat="1" ht="20.25">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7"/>
        <v/>
      </c>
      <c r="T66" s="155" t="str">
        <f ca="1">IF(B66="","",IF(ISERROR(MATCH($J66,SorP!$B$1:$B$6226,0)),"",INDIRECT("'SorP'!$A$"&amp;MATCH($S66&amp;$J66,SorP!C:C,0))))</f>
        <v/>
      </c>
      <c r="U66" s="168"/>
      <c r="V66" s="169" t="e">
        <f>IF(C66="",NA(),MATCH($B66&amp;$C66,'Smelter Look-up'!$J:$J,0))</f>
        <v>#N/A</v>
      </c>
      <c r="X66" s="170">
        <f t="shared" ca="1" si="6"/>
        <v>0</v>
      </c>
      <c r="AB66" s="314" t="str">
        <f t="shared" si="5"/>
        <v/>
      </c>
    </row>
    <row r="67" spans="1:28" s="170" customFormat="1" ht="20.25">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7"/>
        <v/>
      </c>
      <c r="T67" s="155" t="str">
        <f ca="1">IF(B67="","",IF(ISERROR(MATCH($J67,SorP!$B$1:$B$6226,0)),"",INDIRECT("'SorP'!$A$"&amp;MATCH($S67&amp;$J67,SorP!C:C,0))))</f>
        <v/>
      </c>
      <c r="U67" s="168"/>
      <c r="V67" s="169" t="e">
        <f>IF(C67="",NA(),MATCH($B67&amp;$C67,'Smelter Look-up'!$J:$J,0))</f>
        <v>#N/A</v>
      </c>
      <c r="X67" s="170">
        <f t="shared" ca="1" si="6"/>
        <v>0</v>
      </c>
      <c r="AB67" s="314" t="str">
        <f t="shared" si="5"/>
        <v/>
      </c>
    </row>
    <row r="68" spans="1:28" s="170" customFormat="1" ht="20.25">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7"/>
        <v/>
      </c>
      <c r="T68" s="155" t="str">
        <f ca="1">IF(B68="","",IF(ISERROR(MATCH($J68,SorP!$B$1:$B$6226,0)),"",INDIRECT("'SorP'!$A$"&amp;MATCH($S68&amp;$J68,SorP!C:C,0))))</f>
        <v/>
      </c>
      <c r="U68" s="168"/>
      <c r="V68" s="169" t="e">
        <f>IF(C68="",NA(),MATCH($B68&amp;$C68,'Smelter Look-up'!$J:$J,0))</f>
        <v>#N/A</v>
      </c>
      <c r="X68" s="170">
        <f t="shared" ca="1" si="6"/>
        <v>0</v>
      </c>
      <c r="AB68" s="314" t="str">
        <f t="shared" si="5"/>
        <v/>
      </c>
    </row>
    <row r="69" spans="1:28" s="170" customFormat="1" ht="20.25">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ca="1" si="6"/>
        <v>0</v>
      </c>
      <c r="AB69" s="314" t="str">
        <f t="shared" si="5"/>
        <v/>
      </c>
    </row>
    <row r="70" spans="1:28" s="170" customFormat="1" ht="20.25">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ca="1" si="6"/>
        <v>0</v>
      </c>
      <c r="AB70" s="314" t="str">
        <f t="shared" ref="AB70:AB133" si="8">IF(C70="","",B70)</f>
        <v/>
      </c>
    </row>
    <row r="71" spans="1:28" s="170" customFormat="1" ht="20.25">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ca="1" si="6"/>
        <v>0</v>
      </c>
      <c r="AB71" s="314" t="str">
        <f t="shared" si="8"/>
        <v/>
      </c>
    </row>
    <row r="72" spans="1:28" s="170" customFormat="1" ht="20.25">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14" t="str">
        <f t="shared" si="8"/>
        <v/>
      </c>
    </row>
    <row r="73" spans="1:28" s="170" customFormat="1" ht="20.25">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4" t="str">
        <f t="shared" si="8"/>
        <v/>
      </c>
    </row>
    <row r="74" spans="1:28" s="170" customFormat="1" ht="20.25">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4" t="str">
        <f t="shared" si="8"/>
        <v/>
      </c>
    </row>
    <row r="75" spans="1:28" s="170" customFormat="1" ht="20.25">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4" t="str">
        <f t="shared" si="8"/>
        <v/>
      </c>
    </row>
    <row r="76" spans="1:28" s="170" customFormat="1" ht="20.25">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4" t="str">
        <f t="shared" si="8"/>
        <v/>
      </c>
    </row>
    <row r="77" spans="1:28" s="170" customFormat="1" ht="20.25">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4" t="str">
        <f t="shared" si="8"/>
        <v/>
      </c>
    </row>
    <row r="78" spans="1:28" s="170" customFormat="1" ht="20.25">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4" t="str">
        <f t="shared" si="8"/>
        <v/>
      </c>
    </row>
    <row r="79" spans="1:28" s="170" customFormat="1" ht="20.25">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4" t="str">
        <f t="shared" si="8"/>
        <v/>
      </c>
    </row>
    <row r="80" spans="1:28" s="170" customFormat="1" ht="20.25">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4" t="str">
        <f t="shared" si="8"/>
        <v/>
      </c>
    </row>
    <row r="81" spans="1:28" s="170" customFormat="1" ht="20.25">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4" t="str">
        <f t="shared" si="8"/>
        <v/>
      </c>
    </row>
    <row r="82" spans="1:28" s="170" customFormat="1" ht="20.25">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4" t="str">
        <f t="shared" si="8"/>
        <v/>
      </c>
    </row>
    <row r="83" spans="1:28" s="170" customFormat="1" ht="20.25">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4" t="str">
        <f t="shared" si="8"/>
        <v/>
      </c>
    </row>
    <row r="84" spans="1:28" s="170" customFormat="1" ht="20.25">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4" t="str">
        <f t="shared" si="8"/>
        <v/>
      </c>
    </row>
    <row r="85" spans="1:28" s="170" customFormat="1" ht="20.25">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4" t="str">
        <f t="shared" si="8"/>
        <v/>
      </c>
    </row>
    <row r="86" spans="1:28" s="170" customFormat="1" ht="20.25">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4" t="str">
        <f t="shared" si="8"/>
        <v/>
      </c>
    </row>
    <row r="87" spans="1:28" s="170" customFormat="1" ht="20.25">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4" t="str">
        <f t="shared" si="8"/>
        <v/>
      </c>
    </row>
    <row r="88" spans="1:28" s="170" customFormat="1" ht="20.25">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4" t="str">
        <f t="shared" si="8"/>
        <v/>
      </c>
    </row>
    <row r="89" spans="1:28" s="170" customFormat="1" ht="20.25">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4" t="str">
        <f t="shared" si="8"/>
        <v/>
      </c>
    </row>
    <row r="90" spans="1:28" s="170" customFormat="1" ht="20.25">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4" t="str">
        <f t="shared" si="8"/>
        <v/>
      </c>
    </row>
    <row r="91" spans="1:28" s="170" customFormat="1" ht="20.25">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4" t="str">
        <f t="shared" si="8"/>
        <v/>
      </c>
    </row>
    <row r="92" spans="1:28" s="170" customFormat="1" ht="20.25">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4" t="str">
        <f t="shared" si="8"/>
        <v/>
      </c>
    </row>
    <row r="93" spans="1:28" s="170" customFormat="1" ht="20.25">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4" t="str">
        <f t="shared" si="8"/>
        <v/>
      </c>
    </row>
    <row r="94" spans="1:28" s="170" customFormat="1" ht="20.25">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4" t="str">
        <f t="shared" si="8"/>
        <v/>
      </c>
    </row>
    <row r="95" spans="1:28" s="170" customFormat="1" ht="20.25">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4" t="str">
        <f t="shared" si="8"/>
        <v/>
      </c>
    </row>
    <row r="96" spans="1:28" s="170" customFormat="1" ht="20.25">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4" t="str">
        <f t="shared" si="8"/>
        <v/>
      </c>
    </row>
    <row r="97" spans="1:28" s="170" customFormat="1" ht="20.25">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4" t="str">
        <f t="shared" si="8"/>
        <v/>
      </c>
    </row>
    <row r="98" spans="1:28" s="170" customFormat="1" ht="20.25">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4" t="str">
        <f t="shared" si="8"/>
        <v/>
      </c>
    </row>
    <row r="99" spans="1:28" s="170" customFormat="1" ht="20.25">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4" t="str">
        <f t="shared" si="8"/>
        <v/>
      </c>
    </row>
    <row r="100" spans="1:28" s="170" customFormat="1" ht="20.25">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4" t="str">
        <f t="shared" si="8"/>
        <v/>
      </c>
    </row>
    <row r="101" spans="1:28" s="170" customFormat="1" ht="20.25">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4" t="str">
        <f t="shared" si="8"/>
        <v/>
      </c>
    </row>
    <row r="102" spans="1:28" s="170" customFormat="1" ht="20.25">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4" t="str">
        <f t="shared" si="8"/>
        <v/>
      </c>
    </row>
    <row r="103" spans="1:28" s="170" customFormat="1" ht="20.25">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4" t="str">
        <f t="shared" si="8"/>
        <v/>
      </c>
    </row>
    <row r="104" spans="1:28" s="170" customFormat="1" ht="20.25">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4" t="str">
        <f t="shared" si="8"/>
        <v/>
      </c>
    </row>
    <row r="105" spans="1:28" s="170" customFormat="1" ht="20.25">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4" t="str">
        <f t="shared" si="8"/>
        <v/>
      </c>
    </row>
    <row r="106" spans="1:28" s="170" customFormat="1" ht="20.25">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25">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25">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4" t="str">
        <f t="shared" si="8"/>
        <v/>
      </c>
    </row>
    <row r="109" spans="1:28" s="170" customFormat="1" ht="20.25">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4" t="str">
        <f t="shared" si="8"/>
        <v/>
      </c>
    </row>
    <row r="110" spans="1:28" s="170" customFormat="1" ht="20.25">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4" t="str">
        <f t="shared" si="8"/>
        <v/>
      </c>
    </row>
    <row r="111" spans="1:28" s="170" customFormat="1" ht="20.25">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4" t="str">
        <f t="shared" si="8"/>
        <v/>
      </c>
    </row>
    <row r="112" spans="1:28" s="170" customFormat="1" ht="20.25">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4" t="str">
        <f t="shared" si="8"/>
        <v/>
      </c>
    </row>
    <row r="113" spans="1:28" s="170" customFormat="1" ht="20.25">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14" t="str">
        <f t="shared" si="8"/>
        <v/>
      </c>
    </row>
    <row r="114" spans="1:28" s="170" customFormat="1" ht="20.25">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14" t="str">
        <f t="shared" si="8"/>
        <v/>
      </c>
    </row>
    <row r="115" spans="1:28" s="170" customFormat="1" ht="20.25">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14" t="str">
        <f t="shared" si="8"/>
        <v/>
      </c>
    </row>
    <row r="116" spans="1:28" s="170" customFormat="1" ht="20.25">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14" t="str">
        <f t="shared" si="8"/>
        <v/>
      </c>
    </row>
    <row r="117" spans="1:28" s="170" customFormat="1" ht="20.25">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14" t="str">
        <f t="shared" si="8"/>
        <v/>
      </c>
    </row>
    <row r="118" spans="1:28" s="170" customFormat="1" ht="20.25">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ca="1" si="6"/>
        <v>0</v>
      </c>
      <c r="AB118" s="314" t="str">
        <f t="shared" si="8"/>
        <v/>
      </c>
    </row>
    <row r="119" spans="1:28" s="170" customFormat="1" ht="20.25">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ca="1" si="6"/>
        <v>0</v>
      </c>
      <c r="AB119" s="314" t="str">
        <f t="shared" si="8"/>
        <v/>
      </c>
    </row>
    <row r="120" spans="1:28" s="170" customFormat="1" ht="20.25">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7"/>
        <v/>
      </c>
      <c r="T120" s="155" t="str">
        <f ca="1">IF(B120="","",IF(ISERROR(MATCH($J120,SorP!$B$1:$B$6226,0)),"",INDIRECT("'SorP'!$A$"&amp;MATCH($S120&amp;$J120,SorP!C:C,0))))</f>
        <v/>
      </c>
      <c r="U120" s="168"/>
      <c r="V120" s="169" t="e">
        <f>IF(C120="",NA(),MATCH($B120&amp;$C120,'Smelter Look-up'!$J:$J,0))</f>
        <v>#N/A</v>
      </c>
      <c r="X120" s="170">
        <f t="shared" ca="1" si="6"/>
        <v>0</v>
      </c>
      <c r="AB120" s="314" t="str">
        <f t="shared" si="8"/>
        <v/>
      </c>
    </row>
    <row r="121" spans="1:28" s="170" customFormat="1" ht="20.25">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7"/>
        <v/>
      </c>
      <c r="T121" s="155" t="str">
        <f ca="1">IF(B121="","",IF(ISERROR(MATCH($J121,SorP!$B$1:$B$6226,0)),"",INDIRECT("'SorP'!$A$"&amp;MATCH($S121&amp;$J121,SorP!C:C,0))))</f>
        <v/>
      </c>
      <c r="U121" s="168"/>
      <c r="V121" s="169" t="e">
        <f>IF(C121="",NA(),MATCH($B121&amp;$C121,'Smelter Look-up'!$J:$J,0))</f>
        <v>#N/A</v>
      </c>
      <c r="X121" s="170">
        <f t="shared" ca="1" si="6"/>
        <v>0</v>
      </c>
      <c r="AB121" s="314" t="str">
        <f t="shared" si="8"/>
        <v/>
      </c>
    </row>
    <row r="122" spans="1:28" s="170" customFormat="1" ht="20.25">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7"/>
        <v/>
      </c>
      <c r="T122" s="155" t="str">
        <f ca="1">IF(B122="","",IF(ISERROR(MATCH($J122,SorP!$B$1:$B$6226,0)),"",INDIRECT("'SorP'!$A$"&amp;MATCH($S122&amp;$J122,SorP!C:C,0))))</f>
        <v/>
      </c>
      <c r="U122" s="168"/>
      <c r="V122" s="169" t="e">
        <f>IF(C122="",NA(),MATCH($B122&amp;$C122,'Smelter Look-up'!$J:$J,0))</f>
        <v>#N/A</v>
      </c>
      <c r="X122" s="170">
        <f t="shared" ca="1" si="6"/>
        <v>0</v>
      </c>
      <c r="AB122" s="314" t="str">
        <f t="shared" si="8"/>
        <v/>
      </c>
    </row>
    <row r="123" spans="1:28" s="170" customFormat="1" ht="20.25">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7"/>
        <v/>
      </c>
      <c r="T123" s="155" t="str">
        <f ca="1">IF(B123="","",IF(ISERROR(MATCH($J123,SorP!$B$1:$B$6226,0)),"",INDIRECT("'SorP'!$A$"&amp;MATCH($S123&amp;$J123,SorP!C:C,0))))</f>
        <v/>
      </c>
      <c r="U123" s="168"/>
      <c r="V123" s="169" t="e">
        <f>IF(C123="",NA(),MATCH($B123&amp;$C123,'Smelter Look-up'!$J:$J,0))</f>
        <v>#N/A</v>
      </c>
      <c r="X123" s="170">
        <f t="shared" ca="1" si="6"/>
        <v>0</v>
      </c>
      <c r="AB123" s="314" t="str">
        <f t="shared" si="8"/>
        <v/>
      </c>
    </row>
    <row r="124" spans="1:28" s="170" customFormat="1" ht="20.25">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7"/>
        <v/>
      </c>
      <c r="T124" s="155" t="str">
        <f ca="1">IF(B124="","",IF(ISERROR(MATCH($J124,SorP!$B$1:$B$6226,0)),"",INDIRECT("'SorP'!$A$"&amp;MATCH($S124&amp;$J124,SorP!C:C,0))))</f>
        <v/>
      </c>
      <c r="U124" s="168"/>
      <c r="V124" s="169" t="e">
        <f>IF(C124="",NA(),MATCH($B124&amp;$C124,'Smelter Look-up'!$J:$J,0))</f>
        <v>#N/A</v>
      </c>
      <c r="X124" s="170">
        <f t="shared" ca="1" si="6"/>
        <v>0</v>
      </c>
      <c r="AB124" s="314" t="str">
        <f t="shared" si="8"/>
        <v/>
      </c>
    </row>
    <row r="125" spans="1:28" s="170" customFormat="1" ht="20.25">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7"/>
        <v/>
      </c>
      <c r="T125" s="155" t="str">
        <f ca="1">IF(B125="","",IF(ISERROR(MATCH($J125,SorP!$B$1:$B$6226,0)),"",INDIRECT("'SorP'!$A$"&amp;MATCH($S125&amp;$J125,SorP!C:C,0))))</f>
        <v/>
      </c>
      <c r="U125" s="168"/>
      <c r="V125" s="169" t="e">
        <f>IF(C125="",NA(),MATCH($B125&amp;$C125,'Smelter Look-up'!$J:$J,0))</f>
        <v>#N/A</v>
      </c>
      <c r="X125" s="170">
        <f t="shared" ca="1" si="6"/>
        <v>0</v>
      </c>
      <c r="AB125" s="314" t="str">
        <f t="shared" si="8"/>
        <v/>
      </c>
    </row>
    <row r="126" spans="1:28" s="170" customFormat="1" ht="20.25">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7"/>
        <v/>
      </c>
      <c r="T126" s="155" t="str">
        <f ca="1">IF(B126="","",IF(ISERROR(MATCH($J126,SorP!$B$1:$B$6226,0)),"",INDIRECT("'SorP'!$A$"&amp;MATCH($S126&amp;$J126,SorP!C:C,0))))</f>
        <v/>
      </c>
      <c r="U126" s="168"/>
      <c r="V126" s="169" t="e">
        <f>IF(C126="",NA(),MATCH($B126&amp;$C126,'Smelter Look-up'!$J:$J,0))</f>
        <v>#N/A</v>
      </c>
      <c r="X126" s="170">
        <f t="shared" ca="1" si="6"/>
        <v>0</v>
      </c>
      <c r="AB126" s="314" t="str">
        <f t="shared" si="8"/>
        <v/>
      </c>
    </row>
    <row r="127" spans="1:28" s="170" customFormat="1" ht="20.25">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7"/>
        <v/>
      </c>
      <c r="T127" s="155" t="str">
        <f ca="1">IF(B127="","",IF(ISERROR(MATCH($J127,SorP!$B$1:$B$6226,0)),"",INDIRECT("'SorP'!$A$"&amp;MATCH($S127&amp;$J127,SorP!C:C,0))))</f>
        <v/>
      </c>
      <c r="U127" s="168"/>
      <c r="V127" s="169" t="e">
        <f>IF(C127="",NA(),MATCH($B127&amp;$C127,'Smelter Look-up'!$J:$J,0))</f>
        <v>#N/A</v>
      </c>
      <c r="X127" s="170">
        <f t="shared" ref="X127:X190" ca="1" si="9">IF(AND(C127="Smelter not listed",OR(LEN(D127)=0,LEN(E127)=0)),1,0)</f>
        <v>0</v>
      </c>
      <c r="AB127" s="314" t="str">
        <f t="shared" si="8"/>
        <v/>
      </c>
    </row>
    <row r="128" spans="1:28" s="170" customFormat="1" ht="20.25">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ref="S128:S191" ca="1" si="10">IF(B128="","",IF(ISERROR(MATCH($E128,CL,0)),"Unknown",INDIRECT("'C'!$A$"&amp;MATCH($E128,CL,0)+1)))</f>
        <v/>
      </c>
      <c r="T128" s="155" t="str">
        <f ca="1">IF(B128="","",IF(ISERROR(MATCH($J128,SorP!$B$1:$B$6226,0)),"",INDIRECT("'SorP'!$A$"&amp;MATCH($S128&amp;$J128,SorP!C:C,0))))</f>
        <v/>
      </c>
      <c r="U128" s="168"/>
      <c r="V128" s="169" t="e">
        <f>IF(C128="",NA(),MATCH($B128&amp;$C128,'Smelter Look-up'!$J:$J,0))</f>
        <v>#N/A</v>
      </c>
      <c r="X128" s="170">
        <f t="shared" ca="1" si="9"/>
        <v>0</v>
      </c>
      <c r="AB128" s="314" t="str">
        <f t="shared" si="8"/>
        <v/>
      </c>
    </row>
    <row r="129" spans="1:28" s="170" customFormat="1" ht="20.25">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8"/>
        <v/>
      </c>
    </row>
    <row r="130" spans="1:28" s="170" customFormat="1" ht="20.25">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8"/>
        <v/>
      </c>
    </row>
    <row r="131" spans="1:28" s="170" customFormat="1" ht="20.25">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8"/>
        <v/>
      </c>
    </row>
    <row r="132" spans="1:28" s="170" customFormat="1" ht="20.25">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si="8"/>
        <v/>
      </c>
    </row>
    <row r="133" spans="1:28" s="170" customFormat="1" ht="20.25">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si="8"/>
        <v/>
      </c>
    </row>
    <row r="134" spans="1:28" s="170" customFormat="1" ht="20.25">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ref="AB134:AB197" si="11">IF(C134="","",B134)</f>
        <v/>
      </c>
    </row>
    <row r="135" spans="1:28" s="170" customFormat="1" ht="20.25">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25">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25">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25">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25">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25">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25">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25">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25">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25">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25">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25">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25">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25">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25">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25">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25">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25">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25">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25">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25">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25">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25">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25">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25">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25">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25">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25">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25">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25">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25">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25">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25">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25">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25">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25">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25">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25">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25">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25">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25">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25">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4" t="str">
        <f t="shared" si="11"/>
        <v/>
      </c>
    </row>
    <row r="177" spans="1:28" s="170" customFormat="1" ht="20.25">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4" t="str">
        <f t="shared" si="11"/>
        <v/>
      </c>
    </row>
    <row r="178" spans="1:28" s="170" customFormat="1" ht="20.25">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4" t="str">
        <f t="shared" si="11"/>
        <v/>
      </c>
    </row>
    <row r="179" spans="1:28" s="170" customFormat="1" ht="20.25">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4" t="str">
        <f t="shared" si="11"/>
        <v/>
      </c>
    </row>
    <row r="180" spans="1:28" s="170" customFormat="1" ht="20.25">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4" t="str">
        <f t="shared" si="11"/>
        <v/>
      </c>
    </row>
    <row r="181" spans="1:28" s="170" customFormat="1" ht="20.25">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4" t="str">
        <f t="shared" si="11"/>
        <v/>
      </c>
    </row>
    <row r="182" spans="1:28" s="170" customFormat="1" ht="20.25">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4" t="str">
        <f t="shared" si="11"/>
        <v/>
      </c>
    </row>
    <row r="183" spans="1:28" s="170" customFormat="1" ht="20.25">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4" t="str">
        <f t="shared" si="11"/>
        <v/>
      </c>
    </row>
    <row r="184" spans="1:28" s="170" customFormat="1" ht="20.25">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ca="1" si="9"/>
        <v>0</v>
      </c>
      <c r="AB184" s="314" t="str">
        <f t="shared" si="11"/>
        <v/>
      </c>
    </row>
    <row r="185" spans="1:28" s="170" customFormat="1" ht="20.25">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ca="1" si="9"/>
        <v>0</v>
      </c>
      <c r="AB185" s="314" t="str">
        <f t="shared" si="11"/>
        <v/>
      </c>
    </row>
    <row r="186" spans="1:28" s="170" customFormat="1" ht="20.25">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ca="1" si="9"/>
        <v>0</v>
      </c>
      <c r="AB186" s="314" t="str">
        <f t="shared" si="11"/>
        <v/>
      </c>
    </row>
    <row r="187" spans="1:28" s="170" customFormat="1" ht="20.25">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0"/>
        <v/>
      </c>
      <c r="T187" s="155" t="str">
        <f ca="1">IF(B187="","",IF(ISERROR(MATCH($J187,SorP!$B$1:$B$6226,0)),"",INDIRECT("'SorP'!$A$"&amp;MATCH($S187&amp;$J187,SorP!C:C,0))))</f>
        <v/>
      </c>
      <c r="U187" s="168"/>
      <c r="V187" s="169" t="e">
        <f>IF(C187="",NA(),MATCH($B187&amp;$C187,'Smelter Look-up'!$J:$J,0))</f>
        <v>#N/A</v>
      </c>
      <c r="X187" s="170">
        <f t="shared" ca="1" si="9"/>
        <v>0</v>
      </c>
      <c r="AB187" s="314" t="str">
        <f t="shared" si="11"/>
        <v/>
      </c>
    </row>
    <row r="188" spans="1:28" s="170" customFormat="1" ht="20.25">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0"/>
        <v/>
      </c>
      <c r="T188" s="155" t="str">
        <f ca="1">IF(B188="","",IF(ISERROR(MATCH($J188,SorP!$B$1:$B$6226,0)),"",INDIRECT("'SorP'!$A$"&amp;MATCH($S188&amp;$J188,SorP!C:C,0))))</f>
        <v/>
      </c>
      <c r="U188" s="168"/>
      <c r="V188" s="169" t="e">
        <f>IF(C188="",NA(),MATCH($B188&amp;$C188,'Smelter Look-up'!$J:$J,0))</f>
        <v>#N/A</v>
      </c>
      <c r="X188" s="170">
        <f t="shared" ca="1" si="9"/>
        <v>0</v>
      </c>
      <c r="AB188" s="314" t="str">
        <f t="shared" si="11"/>
        <v/>
      </c>
    </row>
    <row r="189" spans="1:28" s="170" customFormat="1" ht="20.25">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0"/>
        <v/>
      </c>
      <c r="T189" s="155" t="str">
        <f ca="1">IF(B189="","",IF(ISERROR(MATCH($J189,SorP!$B$1:$B$6226,0)),"",INDIRECT("'SorP'!$A$"&amp;MATCH($S189&amp;$J189,SorP!C:C,0))))</f>
        <v/>
      </c>
      <c r="U189" s="168"/>
      <c r="V189" s="169" t="e">
        <f>IF(C189="",NA(),MATCH($B189&amp;$C189,'Smelter Look-up'!$J:$J,0))</f>
        <v>#N/A</v>
      </c>
      <c r="X189" s="170">
        <f t="shared" ca="1" si="9"/>
        <v>0</v>
      </c>
      <c r="AB189" s="314" t="str">
        <f t="shared" si="11"/>
        <v/>
      </c>
    </row>
    <row r="190" spans="1:28" s="170" customFormat="1" ht="20.25">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0"/>
        <v/>
      </c>
      <c r="T190" s="155" t="str">
        <f ca="1">IF(B190="","",IF(ISERROR(MATCH($J190,SorP!$B$1:$B$6226,0)),"",INDIRECT("'SorP'!$A$"&amp;MATCH($S190&amp;$J190,SorP!C:C,0))))</f>
        <v/>
      </c>
      <c r="U190" s="168"/>
      <c r="V190" s="169" t="e">
        <f>IF(C190="",NA(),MATCH($B190&amp;$C190,'Smelter Look-up'!$J:$J,0))</f>
        <v>#N/A</v>
      </c>
      <c r="X190" s="170">
        <f t="shared" ca="1" si="9"/>
        <v>0</v>
      </c>
      <c r="AB190" s="314" t="str">
        <f t="shared" si="11"/>
        <v/>
      </c>
    </row>
    <row r="191" spans="1:28" s="170" customFormat="1" ht="20.25">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0"/>
        <v/>
      </c>
      <c r="T191" s="155" t="str">
        <f ca="1">IF(B191="","",IF(ISERROR(MATCH($J191,SorP!$B$1:$B$6226,0)),"",INDIRECT("'SorP'!$A$"&amp;MATCH($S191&amp;$J191,SorP!C:C,0))))</f>
        <v/>
      </c>
      <c r="U191" s="168"/>
      <c r="V191" s="169" t="e">
        <f>IF(C191="",NA(),MATCH($B191&amp;$C191,'Smelter Look-up'!$J:$J,0))</f>
        <v>#N/A</v>
      </c>
      <c r="X191" s="170">
        <f t="shared" ref="X191:X254" ca="1" si="12">IF(AND(C191="Smelter not listed",OR(LEN(D191)=0,LEN(E191)=0)),1,0)</f>
        <v>0</v>
      </c>
      <c r="AB191" s="314" t="str">
        <f t="shared" si="11"/>
        <v/>
      </c>
    </row>
    <row r="192" spans="1:28" s="170" customFormat="1" ht="20.25">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ref="S192:S255" ca="1" si="13">IF(B192="","",IF(ISERROR(MATCH($E192,CL,0)),"Unknown",INDIRECT("'C'!$A$"&amp;MATCH($E192,CL,0)+1)))</f>
        <v/>
      </c>
      <c r="T192" s="155" t="str">
        <f ca="1">IF(B192="","",IF(ISERROR(MATCH($J192,SorP!$B$1:$B$6226,0)),"",INDIRECT("'SorP'!$A$"&amp;MATCH($S192&amp;$J192,SorP!C:C,0))))</f>
        <v/>
      </c>
      <c r="U192" s="168"/>
      <c r="V192" s="169" t="e">
        <f>IF(C192="",NA(),MATCH($B192&amp;$C192,'Smelter Look-up'!$J:$J,0))</f>
        <v>#N/A</v>
      </c>
      <c r="X192" s="170">
        <f t="shared" ca="1" si="12"/>
        <v>0</v>
      </c>
      <c r="AB192" s="314" t="str">
        <f t="shared" si="11"/>
        <v/>
      </c>
    </row>
    <row r="193" spans="1:28" s="170" customFormat="1" ht="20.25">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1"/>
        <v/>
      </c>
    </row>
    <row r="194" spans="1:28" s="170" customFormat="1" ht="20.25">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1"/>
        <v/>
      </c>
    </row>
    <row r="195" spans="1:28" s="170" customFormat="1" ht="20.25">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1"/>
        <v/>
      </c>
    </row>
    <row r="196" spans="1:28" s="170" customFormat="1" ht="20.25">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1"/>
        <v/>
      </c>
    </row>
    <row r="197" spans="1:28" s="170" customFormat="1" ht="20.25">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si="11"/>
        <v/>
      </c>
    </row>
    <row r="198" spans="1:28" s="170" customFormat="1" ht="20.25">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ref="AB198:AB261" si="14">IF(C198="","",B198)</f>
        <v/>
      </c>
    </row>
    <row r="199" spans="1:28" s="170" customFormat="1" ht="20.25">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25">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25">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25">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25">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25">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25">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25">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25">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25">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25">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25">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25">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25">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25">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25">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25">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25">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25">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25">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25">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25">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25">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25">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25">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25">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25">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25">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25">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25">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25">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25">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25">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25">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25">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25">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25">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25">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25">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25">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25">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25">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25">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4" t="str">
        <f t="shared" si="14"/>
        <v/>
      </c>
    </row>
    <row r="242" spans="1:28" s="170" customFormat="1" ht="20.25">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4" t="str">
        <f t="shared" si="14"/>
        <v/>
      </c>
    </row>
    <row r="243" spans="1:28" s="170" customFormat="1" ht="20.25">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4" t="str">
        <f t="shared" si="14"/>
        <v/>
      </c>
    </row>
    <row r="244" spans="1:28" s="170" customFormat="1" ht="20.25">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4" t="str">
        <f t="shared" si="14"/>
        <v/>
      </c>
    </row>
    <row r="245" spans="1:28" s="170" customFormat="1" ht="20.25">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4" t="str">
        <f t="shared" si="14"/>
        <v/>
      </c>
    </row>
    <row r="246" spans="1:28" s="170" customFormat="1" ht="20.25">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4" t="str">
        <f t="shared" si="14"/>
        <v/>
      </c>
    </row>
    <row r="247" spans="1:28" s="170" customFormat="1" ht="20.25">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4" t="str">
        <f t="shared" si="14"/>
        <v/>
      </c>
    </row>
    <row r="248" spans="1:28" s="170" customFormat="1" ht="20.25">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4" t="str">
        <f t="shared" si="14"/>
        <v/>
      </c>
    </row>
    <row r="249" spans="1:28" s="170" customFormat="1" ht="20.25">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4" t="str">
        <f t="shared" si="14"/>
        <v/>
      </c>
    </row>
    <row r="250" spans="1:28" s="170" customFormat="1" ht="20.25">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ca="1" si="12"/>
        <v>0</v>
      </c>
      <c r="AB250" s="314" t="str">
        <f t="shared" si="14"/>
        <v/>
      </c>
    </row>
    <row r="251" spans="1:28" s="170" customFormat="1" ht="20.25">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3"/>
        <v/>
      </c>
      <c r="T251" s="155" t="str">
        <f ca="1">IF(B251="","",IF(ISERROR(MATCH($J251,SorP!$B$1:$B$6226,0)),"",INDIRECT("'SorP'!$A$"&amp;MATCH($S251&amp;$J251,SorP!C:C,0))))</f>
        <v/>
      </c>
      <c r="U251" s="168"/>
      <c r="V251" s="169" t="e">
        <f>IF(C251="",NA(),MATCH($B251&amp;$C251,'Smelter Look-up'!$J:$J,0))</f>
        <v>#N/A</v>
      </c>
      <c r="X251" s="170">
        <f t="shared" ca="1" si="12"/>
        <v>0</v>
      </c>
      <c r="AB251" s="314" t="str">
        <f t="shared" si="14"/>
        <v/>
      </c>
    </row>
    <row r="252" spans="1:28" s="170" customFormat="1" ht="20.25">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3"/>
        <v/>
      </c>
      <c r="T252" s="155" t="str">
        <f ca="1">IF(B252="","",IF(ISERROR(MATCH($J252,SorP!$B$1:$B$6226,0)),"",INDIRECT("'SorP'!$A$"&amp;MATCH($S252&amp;$J252,SorP!C:C,0))))</f>
        <v/>
      </c>
      <c r="U252" s="168"/>
      <c r="V252" s="169" t="e">
        <f>IF(C252="",NA(),MATCH($B252&amp;$C252,'Smelter Look-up'!$J:$J,0))</f>
        <v>#N/A</v>
      </c>
      <c r="X252" s="170">
        <f t="shared" ca="1" si="12"/>
        <v>0</v>
      </c>
      <c r="AB252" s="314" t="str">
        <f t="shared" si="14"/>
        <v/>
      </c>
    </row>
    <row r="253" spans="1:28" s="170" customFormat="1" ht="20.25">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3"/>
        <v/>
      </c>
      <c r="T253" s="155" t="str">
        <f ca="1">IF(B253="","",IF(ISERROR(MATCH($J253,SorP!$B$1:$B$6226,0)),"",INDIRECT("'SorP'!$A$"&amp;MATCH($S253&amp;$J253,SorP!C:C,0))))</f>
        <v/>
      </c>
      <c r="U253" s="168"/>
      <c r="V253" s="169" t="e">
        <f>IF(C253="",NA(),MATCH($B253&amp;$C253,'Smelter Look-up'!$J:$J,0))</f>
        <v>#N/A</v>
      </c>
      <c r="X253" s="170">
        <f t="shared" ca="1" si="12"/>
        <v>0</v>
      </c>
      <c r="AB253" s="314" t="str">
        <f t="shared" si="14"/>
        <v/>
      </c>
    </row>
    <row r="254" spans="1:28" s="170" customFormat="1" ht="20.25">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3"/>
        <v/>
      </c>
      <c r="T254" s="155" t="str">
        <f ca="1">IF(B254="","",IF(ISERROR(MATCH($J254,SorP!$B$1:$B$6226,0)),"",INDIRECT("'SorP'!$A$"&amp;MATCH($S254&amp;$J254,SorP!C:C,0))))</f>
        <v/>
      </c>
      <c r="U254" s="168"/>
      <c r="V254" s="169" t="e">
        <f>IF(C254="",NA(),MATCH($B254&amp;$C254,'Smelter Look-up'!$J:$J,0))</f>
        <v>#N/A</v>
      </c>
      <c r="X254" s="170">
        <f t="shared" ca="1" si="12"/>
        <v>0</v>
      </c>
      <c r="AB254" s="314" t="str">
        <f t="shared" si="14"/>
        <v/>
      </c>
    </row>
    <row r="255" spans="1:28" s="170" customFormat="1" ht="20.25">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3"/>
        <v/>
      </c>
      <c r="T255" s="155" t="str">
        <f ca="1">IF(B255="","",IF(ISERROR(MATCH($J255,SorP!$B$1:$B$6226,0)),"",INDIRECT("'SorP'!$A$"&amp;MATCH($S255&amp;$J255,SorP!C:C,0))))</f>
        <v/>
      </c>
      <c r="U255" s="168"/>
      <c r="V255" s="169" t="e">
        <f>IF(C255="",NA(),MATCH($B255&amp;$C255,'Smelter Look-up'!$J:$J,0))</f>
        <v>#N/A</v>
      </c>
      <c r="X255" s="170">
        <f t="shared" ref="X255:X318" ca="1" si="15">IF(AND(C255="Smelter not listed",OR(LEN(D255)=0,LEN(E255)=0)),1,0)</f>
        <v>0</v>
      </c>
      <c r="AB255" s="314" t="str">
        <f t="shared" si="14"/>
        <v/>
      </c>
    </row>
    <row r="256" spans="1:28" s="170" customFormat="1" ht="20.25">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ref="S256:S319" ca="1" si="16">IF(B256="","",IF(ISERROR(MATCH($E256,CL,0)),"Unknown",INDIRECT("'C'!$A$"&amp;MATCH($E256,CL,0)+1)))</f>
        <v/>
      </c>
      <c r="T256" s="155" t="str">
        <f ca="1">IF(B256="","",IF(ISERROR(MATCH($J256,SorP!$B$1:$B$6226,0)),"",INDIRECT("'SorP'!$A$"&amp;MATCH($S256&amp;$J256,SorP!C:C,0))))</f>
        <v/>
      </c>
      <c r="U256" s="168"/>
      <c r="V256" s="169" t="e">
        <f>IF(C256="",NA(),MATCH($B256&amp;$C256,'Smelter Look-up'!$J:$J,0))</f>
        <v>#N/A</v>
      </c>
      <c r="X256" s="170">
        <f t="shared" ca="1" si="15"/>
        <v>0</v>
      </c>
      <c r="AB256" s="314" t="str">
        <f t="shared" si="14"/>
        <v/>
      </c>
    </row>
    <row r="257" spans="1:28" s="170" customFormat="1" ht="20.25">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4"/>
        <v/>
      </c>
    </row>
    <row r="258" spans="1:28" s="170" customFormat="1" ht="20.25">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4"/>
        <v/>
      </c>
    </row>
    <row r="259" spans="1:28" s="170" customFormat="1" ht="20.25">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4"/>
        <v/>
      </c>
    </row>
    <row r="260" spans="1:28" s="170" customFormat="1" ht="20.25">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4"/>
        <v/>
      </c>
    </row>
    <row r="261" spans="1:28" s="170" customFormat="1" ht="20.25">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si="14"/>
        <v/>
      </c>
    </row>
    <row r="262" spans="1:28" s="170" customFormat="1" ht="20.25">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ref="AB262:AB325" si="17">IF(C262="","",B262)</f>
        <v/>
      </c>
    </row>
    <row r="263" spans="1:28" s="170" customFormat="1" ht="20.25">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25">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25">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25">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25">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25">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25">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25">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25">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25">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25">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25">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25">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25">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25">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25">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25">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25">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25">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25">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25">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25">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25">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25">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25">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25">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25">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25">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25">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25">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25">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25">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25">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25">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25">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25">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25">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25">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25">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25">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25">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25">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25">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4" t="str">
        <f t="shared" si="17"/>
        <v/>
      </c>
    </row>
    <row r="306" spans="1:28" s="170" customFormat="1" ht="20.25">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4" t="str">
        <f t="shared" si="17"/>
        <v/>
      </c>
    </row>
    <row r="307" spans="1:28" s="170" customFormat="1" ht="20.25">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4" t="str">
        <f t="shared" si="17"/>
        <v/>
      </c>
    </row>
    <row r="308" spans="1:28" s="170" customFormat="1" ht="20.25">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4" t="str">
        <f t="shared" si="17"/>
        <v/>
      </c>
    </row>
    <row r="309" spans="1:28" s="170" customFormat="1" ht="20.25">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4" t="str">
        <f t="shared" si="17"/>
        <v/>
      </c>
    </row>
    <row r="310" spans="1:28" s="170" customFormat="1" ht="20.25">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4" t="str">
        <f t="shared" si="17"/>
        <v/>
      </c>
    </row>
    <row r="311" spans="1:28" s="170" customFormat="1" ht="20.25">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4" t="str">
        <f t="shared" si="17"/>
        <v/>
      </c>
    </row>
    <row r="312" spans="1:28" s="170" customFormat="1" ht="20.25">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4" t="str">
        <f t="shared" si="17"/>
        <v/>
      </c>
    </row>
    <row r="313" spans="1:28" s="170" customFormat="1" ht="20.25">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4" t="str">
        <f t="shared" si="17"/>
        <v/>
      </c>
    </row>
    <row r="314" spans="1:28" s="170" customFormat="1" ht="20.25">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ca="1" si="15"/>
        <v>0</v>
      </c>
      <c r="AB314" s="314" t="str">
        <f t="shared" si="17"/>
        <v/>
      </c>
    </row>
    <row r="315" spans="1:28" s="170" customFormat="1" ht="20.25">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6"/>
        <v/>
      </c>
      <c r="T315" s="155" t="str">
        <f ca="1">IF(B315="","",IF(ISERROR(MATCH($J315,SorP!$B$1:$B$6226,0)),"",INDIRECT("'SorP'!$A$"&amp;MATCH($S315&amp;$J315,SorP!C:C,0))))</f>
        <v/>
      </c>
      <c r="U315" s="168"/>
      <c r="V315" s="169" t="e">
        <f>IF(C315="",NA(),MATCH($B315&amp;$C315,'Smelter Look-up'!$J:$J,0))</f>
        <v>#N/A</v>
      </c>
      <c r="X315" s="170">
        <f t="shared" ca="1" si="15"/>
        <v>0</v>
      </c>
      <c r="AB315" s="314" t="str">
        <f t="shared" si="17"/>
        <v/>
      </c>
    </row>
    <row r="316" spans="1:28" s="170" customFormat="1" ht="20.25">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6"/>
        <v/>
      </c>
      <c r="T316" s="155" t="str">
        <f ca="1">IF(B316="","",IF(ISERROR(MATCH($J316,SorP!$B$1:$B$6226,0)),"",INDIRECT("'SorP'!$A$"&amp;MATCH($S316&amp;$J316,SorP!C:C,0))))</f>
        <v/>
      </c>
      <c r="U316" s="168"/>
      <c r="V316" s="169" t="e">
        <f>IF(C316="",NA(),MATCH($B316&amp;$C316,'Smelter Look-up'!$J:$J,0))</f>
        <v>#N/A</v>
      </c>
      <c r="X316" s="170">
        <f t="shared" ca="1" si="15"/>
        <v>0</v>
      </c>
      <c r="AB316" s="314" t="str">
        <f t="shared" si="17"/>
        <v/>
      </c>
    </row>
    <row r="317" spans="1:28" s="170" customFormat="1" ht="20.25">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6"/>
        <v/>
      </c>
      <c r="T317" s="155" t="str">
        <f ca="1">IF(B317="","",IF(ISERROR(MATCH($J317,SorP!$B$1:$B$6226,0)),"",INDIRECT("'SorP'!$A$"&amp;MATCH($S317&amp;$J317,SorP!C:C,0))))</f>
        <v/>
      </c>
      <c r="U317" s="168"/>
      <c r="V317" s="169" t="e">
        <f>IF(C317="",NA(),MATCH($B317&amp;$C317,'Smelter Look-up'!$J:$J,0))</f>
        <v>#N/A</v>
      </c>
      <c r="X317" s="170">
        <f t="shared" ca="1" si="15"/>
        <v>0</v>
      </c>
      <c r="AB317" s="314" t="str">
        <f t="shared" si="17"/>
        <v/>
      </c>
    </row>
    <row r="318" spans="1:28" s="170" customFormat="1" ht="20.25">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6"/>
        <v/>
      </c>
      <c r="T318" s="155" t="str">
        <f ca="1">IF(B318="","",IF(ISERROR(MATCH($J318,SorP!$B$1:$B$6226,0)),"",INDIRECT("'SorP'!$A$"&amp;MATCH($S318&amp;$J318,SorP!C:C,0))))</f>
        <v/>
      </c>
      <c r="U318" s="168"/>
      <c r="V318" s="169" t="e">
        <f>IF(C318="",NA(),MATCH($B318&amp;$C318,'Smelter Look-up'!$J:$J,0))</f>
        <v>#N/A</v>
      </c>
      <c r="X318" s="170">
        <f t="shared" ca="1" si="15"/>
        <v>0</v>
      </c>
      <c r="AB318" s="314" t="str">
        <f t="shared" si="17"/>
        <v/>
      </c>
    </row>
    <row r="319" spans="1:28" s="170" customFormat="1" ht="20.25">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6"/>
        <v/>
      </c>
      <c r="T319" s="155" t="str">
        <f ca="1">IF(B319="","",IF(ISERROR(MATCH($J319,SorP!$B$1:$B$6226,0)),"",INDIRECT("'SorP'!$A$"&amp;MATCH($S319&amp;$J319,SorP!C:C,0))))</f>
        <v/>
      </c>
      <c r="U319" s="168"/>
      <c r="V319" s="169" t="e">
        <f>IF(C319="",NA(),MATCH($B319&amp;$C319,'Smelter Look-up'!$J:$J,0))</f>
        <v>#N/A</v>
      </c>
      <c r="X319" s="170">
        <f t="shared" ref="X319:X382" ca="1" si="18">IF(AND(C319="Smelter not listed",OR(LEN(D319)=0,LEN(E319)=0)),1,0)</f>
        <v>0</v>
      </c>
      <c r="AB319" s="314" t="str">
        <f t="shared" si="17"/>
        <v/>
      </c>
    </row>
    <row r="320" spans="1:28" s="170" customFormat="1" ht="20.25">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ref="S320:S383" ca="1" si="19">IF(B320="","",IF(ISERROR(MATCH($E320,CL,0)),"Unknown",INDIRECT("'C'!$A$"&amp;MATCH($E320,CL,0)+1)))</f>
        <v/>
      </c>
      <c r="T320" s="155" t="str">
        <f ca="1">IF(B320="","",IF(ISERROR(MATCH($J320,SorP!$B$1:$B$6226,0)),"",INDIRECT("'SorP'!$A$"&amp;MATCH($S320&amp;$J320,SorP!C:C,0))))</f>
        <v/>
      </c>
      <c r="U320" s="168"/>
      <c r="V320" s="169" t="e">
        <f>IF(C320="",NA(),MATCH($B320&amp;$C320,'Smelter Look-up'!$J:$J,0))</f>
        <v>#N/A</v>
      </c>
      <c r="X320" s="170">
        <f t="shared" ca="1" si="18"/>
        <v>0</v>
      </c>
      <c r="AB320" s="314" t="str">
        <f t="shared" si="17"/>
        <v/>
      </c>
    </row>
    <row r="321" spans="1:28" s="170" customFormat="1" ht="20.25">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17"/>
        <v/>
      </c>
    </row>
    <row r="322" spans="1:28" s="170" customFormat="1" ht="20.25">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17"/>
        <v/>
      </c>
    </row>
    <row r="323" spans="1:28" s="170" customFormat="1" ht="20.25">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17"/>
        <v/>
      </c>
    </row>
    <row r="324" spans="1:28" s="170" customFormat="1" ht="20.25">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17"/>
        <v/>
      </c>
    </row>
    <row r="325" spans="1:28" s="170" customFormat="1" ht="20.25">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si="17"/>
        <v/>
      </c>
    </row>
    <row r="326" spans="1:28" s="170" customFormat="1" ht="20.25">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ref="AB326:AB389" si="20">IF(C326="","",B326)</f>
        <v/>
      </c>
    </row>
    <row r="327" spans="1:28" s="170" customFormat="1" ht="20.25">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25">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25">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25">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25">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25">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25">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25">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25">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25">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25">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25">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25">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25">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25">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25">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25">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25">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25">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25">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25">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25">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25">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25">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25">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25">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25">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25">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25">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25">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25">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25">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25">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25">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25">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25">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25">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25">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25">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25">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25">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25">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25">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4" t="str">
        <f t="shared" si="20"/>
        <v/>
      </c>
    </row>
    <row r="370" spans="1:28" s="170" customFormat="1" ht="20.25">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4" t="str">
        <f t="shared" si="20"/>
        <v/>
      </c>
    </row>
    <row r="371" spans="1:28" s="170" customFormat="1" ht="20.25">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4" t="str">
        <f t="shared" si="20"/>
        <v/>
      </c>
    </row>
    <row r="372" spans="1:28" s="170" customFormat="1" ht="20.25">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4" t="str">
        <f t="shared" si="20"/>
        <v/>
      </c>
    </row>
    <row r="373" spans="1:28" s="170" customFormat="1" ht="20.25">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4" t="str">
        <f t="shared" si="20"/>
        <v/>
      </c>
    </row>
    <row r="374" spans="1:28" s="170" customFormat="1" ht="20.25">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4" t="str">
        <f t="shared" si="20"/>
        <v/>
      </c>
    </row>
    <row r="375" spans="1:28" s="170" customFormat="1" ht="20.25">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4" t="str">
        <f t="shared" si="20"/>
        <v/>
      </c>
    </row>
    <row r="376" spans="1:28" s="170" customFormat="1" ht="20.25">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4" t="str">
        <f t="shared" si="20"/>
        <v/>
      </c>
    </row>
    <row r="377" spans="1:28" s="170" customFormat="1" ht="20.25">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4" t="str">
        <f t="shared" si="20"/>
        <v/>
      </c>
    </row>
    <row r="378" spans="1:28" s="170" customFormat="1" ht="20.25">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14" t="str">
        <f t="shared" si="20"/>
        <v/>
      </c>
    </row>
    <row r="379" spans="1:28" s="170" customFormat="1" ht="20.25">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ca="1" si="18"/>
        <v>0</v>
      </c>
      <c r="AB379" s="314" t="str">
        <f t="shared" si="20"/>
        <v/>
      </c>
    </row>
    <row r="380" spans="1:28" s="170" customFormat="1" ht="20.25">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19"/>
        <v/>
      </c>
      <c r="T380" s="155" t="str">
        <f ca="1">IF(B380="","",IF(ISERROR(MATCH($J380,SorP!$B$1:$B$6226,0)),"",INDIRECT("'SorP'!$A$"&amp;MATCH($S380&amp;$J380,SorP!C:C,0))))</f>
        <v/>
      </c>
      <c r="U380" s="168"/>
      <c r="V380" s="169" t="e">
        <f>IF(C380="",NA(),MATCH($B380&amp;$C380,'Smelter Look-up'!$J:$J,0))</f>
        <v>#N/A</v>
      </c>
      <c r="X380" s="170">
        <f t="shared" ca="1" si="18"/>
        <v>0</v>
      </c>
      <c r="AB380" s="314" t="str">
        <f t="shared" si="20"/>
        <v/>
      </c>
    </row>
    <row r="381" spans="1:28" s="170" customFormat="1" ht="20.25">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19"/>
        <v/>
      </c>
      <c r="T381" s="155" t="str">
        <f ca="1">IF(B381="","",IF(ISERROR(MATCH($J381,SorP!$B$1:$B$6226,0)),"",INDIRECT("'SorP'!$A$"&amp;MATCH($S381&amp;$J381,SorP!C:C,0))))</f>
        <v/>
      </c>
      <c r="U381" s="168"/>
      <c r="V381" s="169" t="e">
        <f>IF(C381="",NA(),MATCH($B381&amp;$C381,'Smelter Look-up'!$J:$J,0))</f>
        <v>#N/A</v>
      </c>
      <c r="X381" s="170">
        <f t="shared" ca="1" si="18"/>
        <v>0</v>
      </c>
      <c r="AB381" s="314" t="str">
        <f t="shared" si="20"/>
        <v/>
      </c>
    </row>
    <row r="382" spans="1:28" s="170" customFormat="1" ht="20.25">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19"/>
        <v/>
      </c>
      <c r="T382" s="155" t="str">
        <f ca="1">IF(B382="","",IF(ISERROR(MATCH($J382,SorP!$B$1:$B$6226,0)),"",INDIRECT("'SorP'!$A$"&amp;MATCH($S382&amp;$J382,SorP!C:C,0))))</f>
        <v/>
      </c>
      <c r="U382" s="168"/>
      <c r="V382" s="169" t="e">
        <f>IF(C382="",NA(),MATCH($B382&amp;$C382,'Smelter Look-up'!$J:$J,0))</f>
        <v>#N/A</v>
      </c>
      <c r="X382" s="170">
        <f t="shared" ca="1" si="18"/>
        <v>0</v>
      </c>
      <c r="AB382" s="314" t="str">
        <f t="shared" si="20"/>
        <v/>
      </c>
    </row>
    <row r="383" spans="1:28" s="170" customFormat="1" ht="20.25">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19"/>
        <v/>
      </c>
      <c r="T383" s="155" t="str">
        <f ca="1">IF(B383="","",IF(ISERROR(MATCH($J383,SorP!$B$1:$B$6226,0)),"",INDIRECT("'SorP'!$A$"&amp;MATCH($S383&amp;$J383,SorP!C:C,0))))</f>
        <v/>
      </c>
      <c r="U383" s="168"/>
      <c r="V383" s="169" t="e">
        <f>IF(C383="",NA(),MATCH($B383&amp;$C383,'Smelter Look-up'!$J:$J,0))</f>
        <v>#N/A</v>
      </c>
      <c r="X383" s="170">
        <f t="shared" ref="X383:X446" ca="1" si="21">IF(AND(C383="Smelter not listed",OR(LEN(D383)=0,LEN(E383)=0)),1,0)</f>
        <v>0</v>
      </c>
      <c r="AB383" s="314" t="str">
        <f t="shared" si="20"/>
        <v/>
      </c>
    </row>
    <row r="384" spans="1:28" s="170" customFormat="1" ht="20.25">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ref="S384:S447" ca="1" si="22">IF(B384="","",IF(ISERROR(MATCH($E384,CL,0)),"Unknown",INDIRECT("'C'!$A$"&amp;MATCH($E384,CL,0)+1)))</f>
        <v/>
      </c>
      <c r="T384" s="155" t="str">
        <f ca="1">IF(B384="","",IF(ISERROR(MATCH($J384,SorP!$B$1:$B$6226,0)),"",INDIRECT("'SorP'!$A$"&amp;MATCH($S384&amp;$J384,SorP!C:C,0))))</f>
        <v/>
      </c>
      <c r="U384" s="168"/>
      <c r="V384" s="169" t="e">
        <f>IF(C384="",NA(),MATCH($B384&amp;$C384,'Smelter Look-up'!$J:$J,0))</f>
        <v>#N/A</v>
      </c>
      <c r="X384" s="170">
        <f t="shared" ca="1" si="21"/>
        <v>0</v>
      </c>
      <c r="AB384" s="314" t="str">
        <f t="shared" si="20"/>
        <v/>
      </c>
    </row>
    <row r="385" spans="1:28" s="170" customFormat="1" ht="20.25">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0"/>
        <v/>
      </c>
    </row>
    <row r="386" spans="1:28" s="170" customFormat="1" ht="20.25">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0"/>
        <v/>
      </c>
    </row>
    <row r="387" spans="1:28" s="170" customFormat="1" ht="20.25">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0"/>
        <v/>
      </c>
    </row>
    <row r="388" spans="1:28" s="170" customFormat="1" ht="20.25">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0"/>
        <v/>
      </c>
    </row>
    <row r="389" spans="1:28" s="170" customFormat="1" ht="20.25">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si="20"/>
        <v/>
      </c>
    </row>
    <row r="390" spans="1:28" s="170" customFormat="1" ht="20.25">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ref="AB390:AB453" si="23">IF(C390="","",B390)</f>
        <v/>
      </c>
    </row>
    <row r="391" spans="1:28" s="170" customFormat="1" ht="20.25">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25">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25">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25">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25">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25">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25">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25">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25">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25">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25">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25">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25">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25">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25">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25">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25">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25">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25">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25">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25">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25">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25">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25">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25">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25">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25">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25">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25">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25">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25">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25">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25">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25">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25">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25">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25">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25">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25">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25">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25">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25">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25">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4" t="str">
        <f t="shared" si="23"/>
        <v/>
      </c>
    </row>
    <row r="434" spans="1:28" s="170" customFormat="1" ht="20.25">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4" t="str">
        <f t="shared" si="23"/>
        <v/>
      </c>
    </row>
    <row r="435" spans="1:28" s="170" customFormat="1" ht="20.25">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4" t="str">
        <f t="shared" si="23"/>
        <v/>
      </c>
    </row>
    <row r="436" spans="1:28" s="170" customFormat="1" ht="20.25">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4" t="str">
        <f t="shared" si="23"/>
        <v/>
      </c>
    </row>
    <row r="437" spans="1:28" s="170" customFormat="1" ht="20.25">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4" t="str">
        <f t="shared" si="23"/>
        <v/>
      </c>
    </row>
    <row r="438" spans="1:28" s="170" customFormat="1" ht="20.25">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4" t="str">
        <f t="shared" si="23"/>
        <v/>
      </c>
    </row>
    <row r="439" spans="1:28" s="170" customFormat="1" ht="20.25">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4" t="str">
        <f t="shared" si="23"/>
        <v/>
      </c>
    </row>
    <row r="440" spans="1:28" s="170" customFormat="1" ht="20.25">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4" t="str">
        <f t="shared" si="23"/>
        <v/>
      </c>
    </row>
    <row r="441" spans="1:28" s="170" customFormat="1" ht="20.25">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4" t="str">
        <f t="shared" si="23"/>
        <v/>
      </c>
    </row>
    <row r="442" spans="1:28" s="170" customFormat="1" ht="20.25">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14" t="str">
        <f t="shared" si="23"/>
        <v/>
      </c>
    </row>
    <row r="443" spans="1:28" s="170" customFormat="1" ht="20.25">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ca="1" si="21"/>
        <v>0</v>
      </c>
      <c r="AB443" s="314" t="str">
        <f t="shared" si="23"/>
        <v/>
      </c>
    </row>
    <row r="444" spans="1:28" s="170" customFormat="1" ht="20.25">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2"/>
        <v/>
      </c>
      <c r="T444" s="155" t="str">
        <f ca="1">IF(B444="","",IF(ISERROR(MATCH($J444,SorP!$B$1:$B$6226,0)),"",INDIRECT("'SorP'!$A$"&amp;MATCH($S444&amp;$J444,SorP!C:C,0))))</f>
        <v/>
      </c>
      <c r="U444" s="168"/>
      <c r="V444" s="169" t="e">
        <f>IF(C444="",NA(),MATCH($B444&amp;$C444,'Smelter Look-up'!$J:$J,0))</f>
        <v>#N/A</v>
      </c>
      <c r="X444" s="170">
        <f t="shared" ca="1" si="21"/>
        <v>0</v>
      </c>
      <c r="AB444" s="314" t="str">
        <f t="shared" si="23"/>
        <v/>
      </c>
    </row>
    <row r="445" spans="1:28" s="170" customFormat="1" ht="20.25">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2"/>
        <v/>
      </c>
      <c r="T445" s="155" t="str">
        <f ca="1">IF(B445="","",IF(ISERROR(MATCH($J445,SorP!$B$1:$B$6226,0)),"",INDIRECT("'SorP'!$A$"&amp;MATCH($S445&amp;$J445,SorP!C:C,0))))</f>
        <v/>
      </c>
      <c r="U445" s="168"/>
      <c r="V445" s="169" t="e">
        <f>IF(C445="",NA(),MATCH($B445&amp;$C445,'Smelter Look-up'!$J:$J,0))</f>
        <v>#N/A</v>
      </c>
      <c r="X445" s="170">
        <f t="shared" ca="1" si="21"/>
        <v>0</v>
      </c>
      <c r="AB445" s="314" t="str">
        <f t="shared" si="23"/>
        <v/>
      </c>
    </row>
    <row r="446" spans="1:28" s="170" customFormat="1" ht="20.25">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2"/>
        <v/>
      </c>
      <c r="T446" s="155" t="str">
        <f ca="1">IF(B446="","",IF(ISERROR(MATCH($J446,SorP!$B$1:$B$6226,0)),"",INDIRECT("'SorP'!$A$"&amp;MATCH($S446&amp;$J446,SorP!C:C,0))))</f>
        <v/>
      </c>
      <c r="U446" s="168"/>
      <c r="V446" s="169" t="e">
        <f>IF(C446="",NA(),MATCH($B446&amp;$C446,'Smelter Look-up'!$J:$J,0))</f>
        <v>#N/A</v>
      </c>
      <c r="X446" s="170">
        <f t="shared" ca="1" si="21"/>
        <v>0</v>
      </c>
      <c r="AB446" s="314" t="str">
        <f t="shared" si="23"/>
        <v/>
      </c>
    </row>
    <row r="447" spans="1:28" s="170" customFormat="1" ht="20.25">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2"/>
        <v/>
      </c>
      <c r="T447" s="155" t="str">
        <f ca="1">IF(B447="","",IF(ISERROR(MATCH($J447,SorP!$B$1:$B$6226,0)),"",INDIRECT("'SorP'!$A$"&amp;MATCH($S447&amp;$J447,SorP!C:C,0))))</f>
        <v/>
      </c>
      <c r="U447" s="168"/>
      <c r="V447" s="169" t="e">
        <f>IF(C447="",NA(),MATCH($B447&amp;$C447,'Smelter Look-up'!$J:$J,0))</f>
        <v>#N/A</v>
      </c>
      <c r="X447" s="170">
        <f t="shared" ref="X447:X510" ca="1" si="24">IF(AND(C447="Smelter not listed",OR(LEN(D447)=0,LEN(E447)=0)),1,0)</f>
        <v>0</v>
      </c>
      <c r="AB447" s="314" t="str">
        <f t="shared" si="23"/>
        <v/>
      </c>
    </row>
    <row r="448" spans="1:28" s="170" customFormat="1" ht="20.25">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ref="S448:S511" ca="1" si="25">IF(B448="","",IF(ISERROR(MATCH($E448,CL,0)),"Unknown",INDIRECT("'C'!$A$"&amp;MATCH($E448,CL,0)+1)))</f>
        <v/>
      </c>
      <c r="T448" s="155" t="str">
        <f ca="1">IF(B448="","",IF(ISERROR(MATCH($J448,SorP!$B$1:$B$6226,0)),"",INDIRECT("'SorP'!$A$"&amp;MATCH($S448&amp;$J448,SorP!C:C,0))))</f>
        <v/>
      </c>
      <c r="U448" s="168"/>
      <c r="V448" s="169" t="e">
        <f>IF(C448="",NA(),MATCH($B448&amp;$C448,'Smelter Look-up'!$J:$J,0))</f>
        <v>#N/A</v>
      </c>
      <c r="X448" s="170">
        <f t="shared" ca="1" si="24"/>
        <v>0</v>
      </c>
      <c r="AB448" s="314" t="str">
        <f t="shared" si="23"/>
        <v/>
      </c>
    </row>
    <row r="449" spans="1:28" s="170" customFormat="1" ht="20.25">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3"/>
        <v/>
      </c>
    </row>
    <row r="450" spans="1:28" s="170" customFormat="1" ht="20.25">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3"/>
        <v/>
      </c>
    </row>
    <row r="451" spans="1:28" s="170" customFormat="1" ht="20.25">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3"/>
        <v/>
      </c>
    </row>
    <row r="452" spans="1:28" s="170" customFormat="1" ht="20.25">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3"/>
        <v/>
      </c>
    </row>
    <row r="453" spans="1:28" s="170" customFormat="1" ht="20.25">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si="23"/>
        <v/>
      </c>
    </row>
    <row r="454" spans="1:28" s="170" customFormat="1" ht="20.25">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ref="AB454:AB517" si="26">IF(C454="","",B454)</f>
        <v/>
      </c>
    </row>
    <row r="455" spans="1:28" s="170" customFormat="1" ht="20.25">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25">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25">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25">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25">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25">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25">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25">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25">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25">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25">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25">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25">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25">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25">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25">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25">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25">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25">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25">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25">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25">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25">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25">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25">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25">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25">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25">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25">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25">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25">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25">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25">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25">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25">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25">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25">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25">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25">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25">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25">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25">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25">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4" t="str">
        <f t="shared" si="26"/>
        <v/>
      </c>
    </row>
    <row r="498" spans="1:28" s="170" customFormat="1" ht="20.25">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4" t="str">
        <f t="shared" si="26"/>
        <v/>
      </c>
    </row>
    <row r="499" spans="1:28" s="170" customFormat="1" ht="20.25">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4" t="str">
        <f t="shared" si="26"/>
        <v/>
      </c>
    </row>
    <row r="500" spans="1:28" s="170" customFormat="1" ht="20.25">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4" t="str">
        <f t="shared" si="26"/>
        <v/>
      </c>
    </row>
    <row r="501" spans="1:28" s="170" customFormat="1" ht="20.25">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4" t="str">
        <f t="shared" si="26"/>
        <v/>
      </c>
    </row>
    <row r="502" spans="1:28" s="170" customFormat="1" ht="20.25">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4" t="str">
        <f t="shared" si="26"/>
        <v/>
      </c>
    </row>
    <row r="503" spans="1:28" s="170" customFormat="1" ht="20.25">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4" t="str">
        <f t="shared" si="26"/>
        <v/>
      </c>
    </row>
    <row r="504" spans="1:28" s="170" customFormat="1" ht="20.25">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4" t="str">
        <f t="shared" si="26"/>
        <v/>
      </c>
    </row>
    <row r="505" spans="1:28" s="170" customFormat="1" ht="20.25">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4" t="str">
        <f t="shared" si="26"/>
        <v/>
      </c>
    </row>
    <row r="506" spans="1:28" s="170" customFormat="1" ht="20.25">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14" t="str">
        <f t="shared" si="26"/>
        <v/>
      </c>
    </row>
    <row r="507" spans="1:28" s="170" customFormat="1" ht="20.25">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ca="1" si="24"/>
        <v>0</v>
      </c>
      <c r="AB507" s="314" t="str">
        <f t="shared" si="26"/>
        <v/>
      </c>
    </row>
    <row r="508" spans="1:28" s="170" customFormat="1" ht="20.25">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5"/>
        <v/>
      </c>
      <c r="T508" s="155" t="str">
        <f ca="1">IF(B508="","",IF(ISERROR(MATCH($J508,SorP!$B$1:$B$6226,0)),"",INDIRECT("'SorP'!$A$"&amp;MATCH($S508&amp;$J508,SorP!C:C,0))))</f>
        <v/>
      </c>
      <c r="U508" s="168"/>
      <c r="V508" s="169" t="e">
        <f>IF(C508="",NA(),MATCH($B508&amp;$C508,'Smelter Look-up'!$J:$J,0))</f>
        <v>#N/A</v>
      </c>
      <c r="X508" s="170">
        <f t="shared" ca="1" si="24"/>
        <v>0</v>
      </c>
      <c r="AB508" s="314" t="str">
        <f t="shared" si="26"/>
        <v/>
      </c>
    </row>
    <row r="509" spans="1:28" s="170" customFormat="1" ht="20.25">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5"/>
        <v/>
      </c>
      <c r="T509" s="155" t="str">
        <f ca="1">IF(B509="","",IF(ISERROR(MATCH($J509,SorP!$B$1:$B$6226,0)),"",INDIRECT("'SorP'!$A$"&amp;MATCH($S509&amp;$J509,SorP!C:C,0))))</f>
        <v/>
      </c>
      <c r="U509" s="168"/>
      <c r="V509" s="169" t="e">
        <f>IF(C509="",NA(),MATCH($B509&amp;$C509,'Smelter Look-up'!$J:$J,0))</f>
        <v>#N/A</v>
      </c>
      <c r="X509" s="170">
        <f t="shared" ca="1" si="24"/>
        <v>0</v>
      </c>
      <c r="AB509" s="314" t="str">
        <f t="shared" si="26"/>
        <v/>
      </c>
    </row>
    <row r="510" spans="1:28" s="170" customFormat="1" ht="20.25">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5"/>
        <v/>
      </c>
      <c r="T510" s="155" t="str">
        <f ca="1">IF(B510="","",IF(ISERROR(MATCH($J510,SorP!$B$1:$B$6226,0)),"",INDIRECT("'SorP'!$A$"&amp;MATCH($S510&amp;$J510,SorP!C:C,0))))</f>
        <v/>
      </c>
      <c r="U510" s="168"/>
      <c r="V510" s="169" t="e">
        <f>IF(C510="",NA(),MATCH($B510&amp;$C510,'Smelter Look-up'!$J:$J,0))</f>
        <v>#N/A</v>
      </c>
      <c r="X510" s="170">
        <f t="shared" ca="1" si="24"/>
        <v>0</v>
      </c>
      <c r="AB510" s="314" t="str">
        <f t="shared" si="26"/>
        <v/>
      </c>
    </row>
    <row r="511" spans="1:28" s="170" customFormat="1" ht="20.25">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5"/>
        <v/>
      </c>
      <c r="T511" s="155" t="str">
        <f ca="1">IF(B511="","",IF(ISERROR(MATCH($J511,SorP!$B$1:$B$6226,0)),"",INDIRECT("'SorP'!$A$"&amp;MATCH($S511&amp;$J511,SorP!C:C,0))))</f>
        <v/>
      </c>
      <c r="U511" s="168"/>
      <c r="V511" s="169" t="e">
        <f>IF(C511="",NA(),MATCH($B511&amp;$C511,'Smelter Look-up'!$J:$J,0))</f>
        <v>#N/A</v>
      </c>
      <c r="X511" s="170">
        <f t="shared" ref="X511:X574" ca="1" si="27">IF(AND(C511="Smelter not listed",OR(LEN(D511)=0,LEN(E511)=0)),1,0)</f>
        <v>0</v>
      </c>
      <c r="AB511" s="314" t="str">
        <f t="shared" si="26"/>
        <v/>
      </c>
    </row>
    <row r="512" spans="1:28" s="170" customFormat="1" ht="20.25">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ref="S512:S575" ca="1" si="28">IF(B512="","",IF(ISERROR(MATCH($E512,CL,0)),"Unknown",INDIRECT("'C'!$A$"&amp;MATCH($E512,CL,0)+1)))</f>
        <v/>
      </c>
      <c r="T512" s="155" t="str">
        <f ca="1">IF(B512="","",IF(ISERROR(MATCH($J512,SorP!$B$1:$B$6226,0)),"",INDIRECT("'SorP'!$A$"&amp;MATCH($S512&amp;$J512,SorP!C:C,0))))</f>
        <v/>
      </c>
      <c r="U512" s="168"/>
      <c r="V512" s="169" t="e">
        <f>IF(C512="",NA(),MATCH($B512&amp;$C512,'Smelter Look-up'!$J:$J,0))</f>
        <v>#N/A</v>
      </c>
      <c r="X512" s="170">
        <f t="shared" ca="1" si="27"/>
        <v>0</v>
      </c>
      <c r="AB512" s="314" t="str">
        <f t="shared" si="26"/>
        <v/>
      </c>
    </row>
    <row r="513" spans="1:28" s="170" customFormat="1" ht="20.25">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6"/>
        <v/>
      </c>
    </row>
    <row r="514" spans="1:28" s="170" customFormat="1" ht="20.25">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6"/>
        <v/>
      </c>
    </row>
    <row r="515" spans="1:28" s="170" customFormat="1" ht="20.25">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6"/>
        <v/>
      </c>
    </row>
    <row r="516" spans="1:28" s="170" customFormat="1" ht="20.25">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6"/>
        <v/>
      </c>
    </row>
    <row r="517" spans="1:28" s="170" customFormat="1" ht="20.25">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si="26"/>
        <v/>
      </c>
    </row>
    <row r="518" spans="1:28" s="170" customFormat="1" ht="20.25">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ref="AB518:AB581" si="29">IF(C518="","",B518)</f>
        <v/>
      </c>
    </row>
    <row r="519" spans="1:28" s="170" customFormat="1" ht="20.25">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25">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25">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25">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25">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25">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25">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25">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25">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25">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25">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25">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25">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25">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25">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25">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25">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25">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25">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25">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25">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25">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25">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25">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25">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25">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25">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25">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25">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25">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25">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25">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25">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25">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25">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25">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25">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25">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25">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25">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25">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25">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25">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4" t="str">
        <f t="shared" si="29"/>
        <v/>
      </c>
    </row>
    <row r="562" spans="1:28" s="170" customFormat="1" ht="20.25">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4" t="str">
        <f t="shared" si="29"/>
        <v/>
      </c>
    </row>
    <row r="563" spans="1:28" s="170" customFormat="1" ht="20.25">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4" t="str">
        <f t="shared" si="29"/>
        <v/>
      </c>
    </row>
    <row r="564" spans="1:28" s="170" customFormat="1" ht="20.25">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4" t="str">
        <f t="shared" si="29"/>
        <v/>
      </c>
    </row>
    <row r="565" spans="1:28" s="170" customFormat="1" ht="20.25">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4" t="str">
        <f t="shared" si="29"/>
        <v/>
      </c>
    </row>
    <row r="566" spans="1:28" s="170" customFormat="1" ht="20.25">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4" t="str">
        <f t="shared" si="29"/>
        <v/>
      </c>
    </row>
    <row r="567" spans="1:28" s="170" customFormat="1" ht="20.25">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4" t="str">
        <f t="shared" si="29"/>
        <v/>
      </c>
    </row>
    <row r="568" spans="1:28" s="170" customFormat="1" ht="20.25">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4" t="str">
        <f t="shared" si="29"/>
        <v/>
      </c>
    </row>
    <row r="569" spans="1:28" s="170" customFormat="1" ht="20.25">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4" t="str">
        <f t="shared" si="29"/>
        <v/>
      </c>
    </row>
    <row r="570" spans="1:28" s="170" customFormat="1" ht="20.25">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14" t="str">
        <f t="shared" si="29"/>
        <v/>
      </c>
    </row>
    <row r="571" spans="1:28" s="170" customFormat="1" ht="20.25">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ca="1" si="27"/>
        <v>0</v>
      </c>
      <c r="AB571" s="314" t="str">
        <f t="shared" si="29"/>
        <v/>
      </c>
    </row>
    <row r="572" spans="1:28" s="170" customFormat="1" ht="20.25">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28"/>
        <v/>
      </c>
      <c r="T572" s="155" t="str">
        <f ca="1">IF(B572="","",IF(ISERROR(MATCH($J572,SorP!$B$1:$B$6226,0)),"",INDIRECT("'SorP'!$A$"&amp;MATCH($S572&amp;$J572,SorP!C:C,0))))</f>
        <v/>
      </c>
      <c r="U572" s="168"/>
      <c r="V572" s="169" t="e">
        <f>IF(C572="",NA(),MATCH($B572&amp;$C572,'Smelter Look-up'!$J:$J,0))</f>
        <v>#N/A</v>
      </c>
      <c r="X572" s="170">
        <f t="shared" ca="1" si="27"/>
        <v>0</v>
      </c>
      <c r="AB572" s="314" t="str">
        <f t="shared" si="29"/>
        <v/>
      </c>
    </row>
    <row r="573" spans="1:28" s="170" customFormat="1" ht="20.25">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28"/>
        <v/>
      </c>
      <c r="T573" s="155" t="str">
        <f ca="1">IF(B573="","",IF(ISERROR(MATCH($J573,SorP!$B$1:$B$6226,0)),"",INDIRECT("'SorP'!$A$"&amp;MATCH($S573&amp;$J573,SorP!C:C,0))))</f>
        <v/>
      </c>
      <c r="U573" s="168"/>
      <c r="V573" s="169" t="e">
        <f>IF(C573="",NA(),MATCH($B573&amp;$C573,'Smelter Look-up'!$J:$J,0))</f>
        <v>#N/A</v>
      </c>
      <c r="X573" s="170">
        <f t="shared" ca="1" si="27"/>
        <v>0</v>
      </c>
      <c r="AB573" s="314" t="str">
        <f t="shared" si="29"/>
        <v/>
      </c>
    </row>
    <row r="574" spans="1:28" s="170" customFormat="1" ht="20.25">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28"/>
        <v/>
      </c>
      <c r="T574" s="155" t="str">
        <f ca="1">IF(B574="","",IF(ISERROR(MATCH($J574,SorP!$B$1:$B$6226,0)),"",INDIRECT("'SorP'!$A$"&amp;MATCH($S574&amp;$J574,SorP!C:C,0))))</f>
        <v/>
      </c>
      <c r="U574" s="168"/>
      <c r="V574" s="169" t="e">
        <f>IF(C574="",NA(),MATCH($B574&amp;$C574,'Smelter Look-up'!$J:$J,0))</f>
        <v>#N/A</v>
      </c>
      <c r="X574" s="170">
        <f t="shared" ca="1" si="27"/>
        <v>0</v>
      </c>
      <c r="AB574" s="314" t="str">
        <f t="shared" si="29"/>
        <v/>
      </c>
    </row>
    <row r="575" spans="1:28" s="170" customFormat="1" ht="20.25">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28"/>
        <v/>
      </c>
      <c r="T575" s="155" t="str">
        <f ca="1">IF(B575="","",IF(ISERROR(MATCH($J575,SorP!$B$1:$B$6226,0)),"",INDIRECT("'SorP'!$A$"&amp;MATCH($S575&amp;$J575,SorP!C:C,0))))</f>
        <v/>
      </c>
      <c r="U575" s="168"/>
      <c r="V575" s="169" t="e">
        <f>IF(C575="",NA(),MATCH($B575&amp;$C575,'Smelter Look-up'!$J:$J,0))</f>
        <v>#N/A</v>
      </c>
      <c r="X575" s="170">
        <f t="shared" ref="X575:X638" ca="1" si="30">IF(AND(C575="Smelter not listed",OR(LEN(D575)=0,LEN(E575)=0)),1,0)</f>
        <v>0</v>
      </c>
      <c r="AB575" s="314" t="str">
        <f t="shared" si="29"/>
        <v/>
      </c>
    </row>
    <row r="576" spans="1:28" s="170" customFormat="1" ht="20.25">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ref="S576:S639" ca="1" si="31">IF(B576="","",IF(ISERROR(MATCH($E576,CL,0)),"Unknown",INDIRECT("'C'!$A$"&amp;MATCH($E576,CL,0)+1)))</f>
        <v/>
      </c>
      <c r="T576" s="155" t="str">
        <f ca="1">IF(B576="","",IF(ISERROR(MATCH($J576,SorP!$B$1:$B$6226,0)),"",INDIRECT("'SorP'!$A$"&amp;MATCH($S576&amp;$J576,SorP!C:C,0))))</f>
        <v/>
      </c>
      <c r="U576" s="168"/>
      <c r="V576" s="169" t="e">
        <f>IF(C576="",NA(),MATCH($B576&amp;$C576,'Smelter Look-up'!$J:$J,0))</f>
        <v>#N/A</v>
      </c>
      <c r="X576" s="170">
        <f t="shared" ca="1" si="30"/>
        <v>0</v>
      </c>
      <c r="AB576" s="314" t="str">
        <f t="shared" si="29"/>
        <v/>
      </c>
    </row>
    <row r="577" spans="1:28" s="170" customFormat="1" ht="20.25">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29"/>
        <v/>
      </c>
    </row>
    <row r="578" spans="1:28" s="170" customFormat="1" ht="20.25">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29"/>
        <v/>
      </c>
    </row>
    <row r="579" spans="1:28" s="170" customFormat="1" ht="20.25">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29"/>
        <v/>
      </c>
    </row>
    <row r="580" spans="1:28" s="170" customFormat="1" ht="20.25">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29"/>
        <v/>
      </c>
    </row>
    <row r="581" spans="1:28" s="170" customFormat="1" ht="20.25">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si="29"/>
        <v/>
      </c>
    </row>
    <row r="582" spans="1:28" s="170" customFormat="1" ht="20.25">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ref="AB582:AB645" si="32">IF(C582="","",B582)</f>
        <v/>
      </c>
    </row>
    <row r="583" spans="1:28" s="170" customFormat="1" ht="20.25">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25">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25">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25">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25">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25">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25">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25">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25">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25">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25">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25">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25">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25">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25">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25">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25">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25">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25">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25">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25">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25">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25">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25">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25">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25">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25">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25">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25">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25">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25">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25">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25">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25">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25">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25">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25">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25">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25">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25">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25">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25">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25">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4" t="str">
        <f t="shared" si="32"/>
        <v/>
      </c>
    </row>
    <row r="626" spans="1:28" s="170" customFormat="1" ht="20.25">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4" t="str">
        <f t="shared" si="32"/>
        <v/>
      </c>
    </row>
    <row r="627" spans="1:28" s="170" customFormat="1" ht="20.25">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4" t="str">
        <f t="shared" si="32"/>
        <v/>
      </c>
    </row>
    <row r="628" spans="1:28" s="170" customFormat="1" ht="20.25">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4" t="str">
        <f t="shared" si="32"/>
        <v/>
      </c>
    </row>
    <row r="629" spans="1:28" s="170" customFormat="1" ht="20.25">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4" t="str">
        <f t="shared" si="32"/>
        <v/>
      </c>
    </row>
    <row r="630" spans="1:28" s="170" customFormat="1" ht="20.25">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4" t="str">
        <f t="shared" si="32"/>
        <v/>
      </c>
    </row>
    <row r="631" spans="1:28" s="170" customFormat="1" ht="20.25">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4" t="str">
        <f t="shared" si="32"/>
        <v/>
      </c>
    </row>
    <row r="632" spans="1:28" s="170" customFormat="1" ht="20.25">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4" t="str">
        <f t="shared" si="32"/>
        <v/>
      </c>
    </row>
    <row r="633" spans="1:28" s="170" customFormat="1" ht="20.25">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4" t="str">
        <f t="shared" si="32"/>
        <v/>
      </c>
    </row>
    <row r="634" spans="1:28" s="170" customFormat="1" ht="20.25">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14" t="str">
        <f t="shared" si="32"/>
        <v/>
      </c>
    </row>
    <row r="635" spans="1:28" s="170" customFormat="1" ht="20.25">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ca="1" si="30"/>
        <v>0</v>
      </c>
      <c r="AB635" s="314" t="str">
        <f t="shared" si="32"/>
        <v/>
      </c>
    </row>
    <row r="636" spans="1:28" s="170" customFormat="1" ht="20.25">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1"/>
        <v/>
      </c>
      <c r="T636" s="155" t="str">
        <f ca="1">IF(B636="","",IF(ISERROR(MATCH($J636,SorP!$B$1:$B$6226,0)),"",INDIRECT("'SorP'!$A$"&amp;MATCH($S636&amp;$J636,SorP!C:C,0))))</f>
        <v/>
      </c>
      <c r="U636" s="168"/>
      <c r="V636" s="169" t="e">
        <f>IF(C636="",NA(),MATCH($B636&amp;$C636,'Smelter Look-up'!$J:$J,0))</f>
        <v>#N/A</v>
      </c>
      <c r="X636" s="170">
        <f t="shared" ca="1" si="30"/>
        <v>0</v>
      </c>
      <c r="AB636" s="314" t="str">
        <f t="shared" si="32"/>
        <v/>
      </c>
    </row>
    <row r="637" spans="1:28" s="170" customFormat="1" ht="20.25">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1"/>
        <v/>
      </c>
      <c r="T637" s="155" t="str">
        <f ca="1">IF(B637="","",IF(ISERROR(MATCH($J637,SorP!$B$1:$B$6226,0)),"",INDIRECT("'SorP'!$A$"&amp;MATCH($S637&amp;$J637,SorP!C:C,0))))</f>
        <v/>
      </c>
      <c r="U637" s="168"/>
      <c r="V637" s="169" t="e">
        <f>IF(C637="",NA(),MATCH($B637&amp;$C637,'Smelter Look-up'!$J:$J,0))</f>
        <v>#N/A</v>
      </c>
      <c r="X637" s="170">
        <f t="shared" ca="1" si="30"/>
        <v>0</v>
      </c>
      <c r="AB637" s="314" t="str">
        <f t="shared" si="32"/>
        <v/>
      </c>
    </row>
    <row r="638" spans="1:28" s="170" customFormat="1" ht="20.25">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1"/>
        <v/>
      </c>
      <c r="T638" s="155" t="str">
        <f ca="1">IF(B638="","",IF(ISERROR(MATCH($J638,SorP!$B$1:$B$6226,0)),"",INDIRECT("'SorP'!$A$"&amp;MATCH($S638&amp;$J638,SorP!C:C,0))))</f>
        <v/>
      </c>
      <c r="U638" s="168"/>
      <c r="V638" s="169" t="e">
        <f>IF(C638="",NA(),MATCH($B638&amp;$C638,'Smelter Look-up'!$J:$J,0))</f>
        <v>#N/A</v>
      </c>
      <c r="X638" s="170">
        <f t="shared" ca="1" si="30"/>
        <v>0</v>
      </c>
      <c r="AB638" s="314" t="str">
        <f t="shared" si="32"/>
        <v/>
      </c>
    </row>
    <row r="639" spans="1:28" s="170" customFormat="1" ht="20.25">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1"/>
        <v/>
      </c>
      <c r="T639" s="155" t="str">
        <f ca="1">IF(B639="","",IF(ISERROR(MATCH($J639,SorP!$B$1:$B$6226,0)),"",INDIRECT("'SorP'!$A$"&amp;MATCH($S639&amp;$J639,SorP!C:C,0))))</f>
        <v/>
      </c>
      <c r="U639" s="168"/>
      <c r="V639" s="169" t="e">
        <f>IF(C639="",NA(),MATCH($B639&amp;$C639,'Smelter Look-up'!$J:$J,0))</f>
        <v>#N/A</v>
      </c>
      <c r="X639" s="170">
        <f t="shared" ref="X639:X702" ca="1" si="33">IF(AND(C639="Smelter not listed",OR(LEN(D639)=0,LEN(E639)=0)),1,0)</f>
        <v>0</v>
      </c>
      <c r="AB639" s="314" t="str">
        <f t="shared" si="32"/>
        <v/>
      </c>
    </row>
    <row r="640" spans="1:28" s="170" customFormat="1" ht="20.25">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ref="S640:S703" ca="1" si="34">IF(B640="","",IF(ISERROR(MATCH($E640,CL,0)),"Unknown",INDIRECT("'C'!$A$"&amp;MATCH($E640,CL,0)+1)))</f>
        <v/>
      </c>
      <c r="T640" s="155" t="str">
        <f ca="1">IF(B640="","",IF(ISERROR(MATCH($J640,SorP!$B$1:$B$6226,0)),"",INDIRECT("'SorP'!$A$"&amp;MATCH($S640&amp;$J640,SorP!C:C,0))))</f>
        <v/>
      </c>
      <c r="U640" s="168"/>
      <c r="V640" s="169" t="e">
        <f>IF(C640="",NA(),MATCH($B640&amp;$C640,'Smelter Look-up'!$J:$J,0))</f>
        <v>#N/A</v>
      </c>
      <c r="X640" s="170">
        <f t="shared" ca="1" si="33"/>
        <v>0</v>
      </c>
      <c r="AB640" s="314" t="str">
        <f t="shared" si="32"/>
        <v/>
      </c>
    </row>
    <row r="641" spans="1:28" s="170" customFormat="1" ht="20.25">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2"/>
        <v/>
      </c>
    </row>
    <row r="642" spans="1:28" s="170" customFormat="1" ht="20.25">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2"/>
        <v/>
      </c>
    </row>
    <row r="643" spans="1:28" s="170" customFormat="1" ht="20.25">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2"/>
        <v/>
      </c>
    </row>
    <row r="644" spans="1:28" s="170" customFormat="1" ht="20.25">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2"/>
        <v/>
      </c>
    </row>
    <row r="645" spans="1:28" s="170" customFormat="1" ht="20.25">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si="32"/>
        <v/>
      </c>
    </row>
    <row r="646" spans="1:28" s="170" customFormat="1" ht="20.25">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ref="AB646:AB709" si="35">IF(C646="","",B646)</f>
        <v/>
      </c>
    </row>
    <row r="647" spans="1:28" s="170" customFormat="1" ht="20.25">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25">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25">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25">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25">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25">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25">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25">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25">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25">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25">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25">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25">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25">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25">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25">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25">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25">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25">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25">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25">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25">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25">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25">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25">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25">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25">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25">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25">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25">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25">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25">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25">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25">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25">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25">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25">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25">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25">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25">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25">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25">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25">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4" t="str">
        <f t="shared" si="35"/>
        <v/>
      </c>
    </row>
    <row r="690" spans="1:28" s="170" customFormat="1" ht="20.25">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4" t="str">
        <f t="shared" si="35"/>
        <v/>
      </c>
    </row>
    <row r="691" spans="1:28" s="170" customFormat="1" ht="20.25">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4" t="str">
        <f t="shared" si="35"/>
        <v/>
      </c>
    </row>
    <row r="692" spans="1:28" s="170" customFormat="1" ht="20.25">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4" t="str">
        <f t="shared" si="35"/>
        <v/>
      </c>
    </row>
    <row r="693" spans="1:28" s="170" customFormat="1" ht="20.25">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4" t="str">
        <f t="shared" si="35"/>
        <v/>
      </c>
    </row>
    <row r="694" spans="1:28" s="170" customFormat="1" ht="20.25">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4" t="str">
        <f t="shared" si="35"/>
        <v/>
      </c>
    </row>
    <row r="695" spans="1:28" s="170" customFormat="1" ht="20.25">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4" t="str">
        <f t="shared" si="35"/>
        <v/>
      </c>
    </row>
    <row r="696" spans="1:28" s="170" customFormat="1" ht="20.25">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4" t="str">
        <f t="shared" si="35"/>
        <v/>
      </c>
    </row>
    <row r="697" spans="1:28" s="170" customFormat="1" ht="20.25">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4" t="str">
        <f t="shared" si="35"/>
        <v/>
      </c>
    </row>
    <row r="698" spans="1:28" s="170" customFormat="1" ht="20.25">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14" t="str">
        <f t="shared" si="35"/>
        <v/>
      </c>
    </row>
    <row r="699" spans="1:28" s="170" customFormat="1" ht="20.25">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ca="1" si="33"/>
        <v>0</v>
      </c>
      <c r="AB699" s="314" t="str">
        <f t="shared" si="35"/>
        <v/>
      </c>
    </row>
    <row r="700" spans="1:28" s="170" customFormat="1" ht="20.25">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4"/>
        <v/>
      </c>
      <c r="T700" s="155" t="str">
        <f ca="1">IF(B700="","",IF(ISERROR(MATCH($J700,SorP!$B$1:$B$6226,0)),"",INDIRECT("'SorP'!$A$"&amp;MATCH($S700&amp;$J700,SorP!C:C,0))))</f>
        <v/>
      </c>
      <c r="U700" s="168"/>
      <c r="V700" s="169" t="e">
        <f>IF(C700="",NA(),MATCH($B700&amp;$C700,'Smelter Look-up'!$J:$J,0))</f>
        <v>#N/A</v>
      </c>
      <c r="X700" s="170">
        <f t="shared" ca="1" si="33"/>
        <v>0</v>
      </c>
      <c r="AB700" s="314" t="str">
        <f t="shared" si="35"/>
        <v/>
      </c>
    </row>
    <row r="701" spans="1:28" s="170" customFormat="1" ht="20.25">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4"/>
        <v/>
      </c>
      <c r="T701" s="155" t="str">
        <f ca="1">IF(B701="","",IF(ISERROR(MATCH($J701,SorP!$B$1:$B$6226,0)),"",INDIRECT("'SorP'!$A$"&amp;MATCH($S701&amp;$J701,SorP!C:C,0))))</f>
        <v/>
      </c>
      <c r="U701" s="168"/>
      <c r="V701" s="169" t="e">
        <f>IF(C701="",NA(),MATCH($B701&amp;$C701,'Smelter Look-up'!$J:$J,0))</f>
        <v>#N/A</v>
      </c>
      <c r="X701" s="170">
        <f t="shared" ca="1" si="33"/>
        <v>0</v>
      </c>
      <c r="AB701" s="314" t="str">
        <f t="shared" si="35"/>
        <v/>
      </c>
    </row>
    <row r="702" spans="1:28" s="170" customFormat="1" ht="20.25">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4"/>
        <v/>
      </c>
      <c r="T702" s="155" t="str">
        <f ca="1">IF(B702="","",IF(ISERROR(MATCH($J702,SorP!$B$1:$B$6226,0)),"",INDIRECT("'SorP'!$A$"&amp;MATCH($S702&amp;$J702,SorP!C:C,0))))</f>
        <v/>
      </c>
      <c r="U702" s="168"/>
      <c r="V702" s="169" t="e">
        <f>IF(C702="",NA(),MATCH($B702&amp;$C702,'Smelter Look-up'!$J:$J,0))</f>
        <v>#N/A</v>
      </c>
      <c r="X702" s="170">
        <f t="shared" ca="1" si="33"/>
        <v>0</v>
      </c>
      <c r="AB702" s="314" t="str">
        <f t="shared" si="35"/>
        <v/>
      </c>
    </row>
    <row r="703" spans="1:28" s="170" customFormat="1" ht="20.25">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4"/>
        <v/>
      </c>
      <c r="T703" s="155" t="str">
        <f ca="1">IF(B703="","",IF(ISERROR(MATCH($J703,SorP!$B$1:$B$6226,0)),"",INDIRECT("'SorP'!$A$"&amp;MATCH($S703&amp;$J703,SorP!C:C,0))))</f>
        <v/>
      </c>
      <c r="U703" s="168"/>
      <c r="V703" s="169" t="e">
        <f>IF(C703="",NA(),MATCH($B703&amp;$C703,'Smelter Look-up'!$J:$J,0))</f>
        <v>#N/A</v>
      </c>
      <c r="X703" s="170">
        <f t="shared" ref="X703:X766" ca="1" si="36">IF(AND(C703="Smelter not listed",OR(LEN(D703)=0,LEN(E703)=0)),1,0)</f>
        <v>0</v>
      </c>
      <c r="AB703" s="314" t="str">
        <f t="shared" si="35"/>
        <v/>
      </c>
    </row>
    <row r="704" spans="1:28" s="170" customFormat="1" ht="20.25">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ref="S704:S767" ca="1" si="37">IF(B704="","",IF(ISERROR(MATCH($E704,CL,0)),"Unknown",INDIRECT("'C'!$A$"&amp;MATCH($E704,CL,0)+1)))</f>
        <v/>
      </c>
      <c r="T704" s="155" t="str">
        <f ca="1">IF(B704="","",IF(ISERROR(MATCH($J704,SorP!$B$1:$B$6226,0)),"",INDIRECT("'SorP'!$A$"&amp;MATCH($S704&amp;$J704,SorP!C:C,0))))</f>
        <v/>
      </c>
      <c r="U704" s="168"/>
      <c r="V704" s="169" t="e">
        <f>IF(C704="",NA(),MATCH($B704&amp;$C704,'Smelter Look-up'!$J:$J,0))</f>
        <v>#N/A</v>
      </c>
      <c r="X704" s="170">
        <f t="shared" ca="1" si="36"/>
        <v>0</v>
      </c>
      <c r="AB704" s="314" t="str">
        <f t="shared" si="35"/>
        <v/>
      </c>
    </row>
    <row r="705" spans="1:28" s="170" customFormat="1" ht="20.25">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5"/>
        <v/>
      </c>
    </row>
    <row r="706" spans="1:28" s="170" customFormat="1" ht="20.25">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5"/>
        <v/>
      </c>
    </row>
    <row r="707" spans="1:28" s="170" customFormat="1" ht="20.25">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5"/>
        <v/>
      </c>
    </row>
    <row r="708" spans="1:28" s="170" customFormat="1" ht="20.25">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5"/>
        <v/>
      </c>
    </row>
    <row r="709" spans="1:28" s="170" customFormat="1" ht="20.25">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si="35"/>
        <v/>
      </c>
    </row>
    <row r="710" spans="1:28" s="170" customFormat="1" ht="20.25">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ref="AB710:AB773" si="38">IF(C710="","",B710)</f>
        <v/>
      </c>
    </row>
    <row r="711" spans="1:28" s="170" customFormat="1" ht="20.25">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25">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25">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25">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25">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25">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25">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25">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25">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25">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25">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25">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25">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25">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25">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25">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25">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25">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25">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25">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25">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25">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25">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25">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25">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25">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25">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25">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25">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25">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25">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25">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25">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25">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25">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25">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25">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25">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25">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25">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25">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25">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25">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4" t="str">
        <f t="shared" si="38"/>
        <v/>
      </c>
    </row>
    <row r="754" spans="1:28" s="170" customFormat="1" ht="20.25">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4" t="str">
        <f t="shared" si="38"/>
        <v/>
      </c>
    </row>
    <row r="755" spans="1:28" s="170" customFormat="1" ht="20.25">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4" t="str">
        <f t="shared" si="38"/>
        <v/>
      </c>
    </row>
    <row r="756" spans="1:28" s="170" customFormat="1" ht="20.25">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4" t="str">
        <f t="shared" si="38"/>
        <v/>
      </c>
    </row>
    <row r="757" spans="1:28" s="170" customFormat="1" ht="20.25">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4" t="str">
        <f t="shared" si="38"/>
        <v/>
      </c>
    </row>
    <row r="758" spans="1:28" s="170" customFormat="1" ht="20.25">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4" t="str">
        <f t="shared" si="38"/>
        <v/>
      </c>
    </row>
    <row r="759" spans="1:28" s="170" customFormat="1" ht="20.25">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4" t="str">
        <f t="shared" si="38"/>
        <v/>
      </c>
    </row>
    <row r="760" spans="1:28" s="170" customFormat="1" ht="20.25">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4" t="str">
        <f t="shared" si="38"/>
        <v/>
      </c>
    </row>
    <row r="761" spans="1:28" s="170" customFormat="1" ht="20.25">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4" t="str">
        <f t="shared" si="38"/>
        <v/>
      </c>
    </row>
    <row r="762" spans="1:28" s="170" customFormat="1" ht="20.25">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14" t="str">
        <f t="shared" si="38"/>
        <v/>
      </c>
    </row>
    <row r="763" spans="1:28" s="170" customFormat="1" ht="20.25">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ca="1" si="36"/>
        <v>0</v>
      </c>
      <c r="AB763" s="314" t="str">
        <f t="shared" si="38"/>
        <v/>
      </c>
    </row>
    <row r="764" spans="1:28" s="170" customFormat="1" ht="20.25">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37"/>
        <v/>
      </c>
      <c r="T764" s="155" t="str">
        <f ca="1">IF(B764="","",IF(ISERROR(MATCH($J764,SorP!$B$1:$B$6226,0)),"",INDIRECT("'SorP'!$A$"&amp;MATCH($S764&amp;$J764,SorP!C:C,0))))</f>
        <v/>
      </c>
      <c r="U764" s="168"/>
      <c r="V764" s="169" t="e">
        <f>IF(C764="",NA(),MATCH($B764&amp;$C764,'Smelter Look-up'!$J:$J,0))</f>
        <v>#N/A</v>
      </c>
      <c r="X764" s="170">
        <f t="shared" ca="1" si="36"/>
        <v>0</v>
      </c>
      <c r="AB764" s="314" t="str">
        <f t="shared" si="38"/>
        <v/>
      </c>
    </row>
    <row r="765" spans="1:28" s="170" customFormat="1" ht="20.25">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37"/>
        <v/>
      </c>
      <c r="T765" s="155" t="str">
        <f ca="1">IF(B765="","",IF(ISERROR(MATCH($J765,SorP!$B$1:$B$6226,0)),"",INDIRECT("'SorP'!$A$"&amp;MATCH($S765&amp;$J765,SorP!C:C,0))))</f>
        <v/>
      </c>
      <c r="U765" s="168"/>
      <c r="V765" s="169" t="e">
        <f>IF(C765="",NA(),MATCH($B765&amp;$C765,'Smelter Look-up'!$J:$J,0))</f>
        <v>#N/A</v>
      </c>
      <c r="X765" s="170">
        <f t="shared" ca="1" si="36"/>
        <v>0</v>
      </c>
      <c r="AB765" s="314" t="str">
        <f t="shared" si="38"/>
        <v/>
      </c>
    </row>
    <row r="766" spans="1:28" s="170" customFormat="1" ht="20.25">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37"/>
        <v/>
      </c>
      <c r="T766" s="155" t="str">
        <f ca="1">IF(B766="","",IF(ISERROR(MATCH($J766,SorP!$B$1:$B$6226,0)),"",INDIRECT("'SorP'!$A$"&amp;MATCH($S766&amp;$J766,SorP!C:C,0))))</f>
        <v/>
      </c>
      <c r="U766" s="168"/>
      <c r="V766" s="169" t="e">
        <f>IF(C766="",NA(),MATCH($B766&amp;$C766,'Smelter Look-up'!$J:$J,0))</f>
        <v>#N/A</v>
      </c>
      <c r="X766" s="170">
        <f t="shared" ca="1" si="36"/>
        <v>0</v>
      </c>
      <c r="AB766" s="314" t="str">
        <f t="shared" si="38"/>
        <v/>
      </c>
    </row>
    <row r="767" spans="1:28" s="170" customFormat="1" ht="20.25">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37"/>
        <v/>
      </c>
      <c r="T767" s="155" t="str">
        <f ca="1">IF(B767="","",IF(ISERROR(MATCH($J767,SorP!$B$1:$B$6226,0)),"",INDIRECT("'SorP'!$A$"&amp;MATCH($S767&amp;$J767,SorP!C:C,0))))</f>
        <v/>
      </c>
      <c r="U767" s="168"/>
      <c r="V767" s="169" t="e">
        <f>IF(C767="",NA(),MATCH($B767&amp;$C767,'Smelter Look-up'!$J:$J,0))</f>
        <v>#N/A</v>
      </c>
      <c r="X767" s="170">
        <f t="shared" ref="X767:X830" ca="1" si="39">IF(AND(C767="Smelter not listed",OR(LEN(D767)=0,LEN(E767)=0)),1,0)</f>
        <v>0</v>
      </c>
      <c r="AB767" s="314" t="str">
        <f t="shared" si="38"/>
        <v/>
      </c>
    </row>
    <row r="768" spans="1:28" s="170" customFormat="1" ht="20.25">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ref="S768:S831" ca="1" si="40">IF(B768="","",IF(ISERROR(MATCH($E768,CL,0)),"Unknown",INDIRECT("'C'!$A$"&amp;MATCH($E768,CL,0)+1)))</f>
        <v/>
      </c>
      <c r="T768" s="155" t="str">
        <f ca="1">IF(B768="","",IF(ISERROR(MATCH($J768,SorP!$B$1:$B$6226,0)),"",INDIRECT("'SorP'!$A$"&amp;MATCH($S768&amp;$J768,SorP!C:C,0))))</f>
        <v/>
      </c>
      <c r="U768" s="168"/>
      <c r="V768" s="169" t="e">
        <f>IF(C768="",NA(),MATCH($B768&amp;$C768,'Smelter Look-up'!$J:$J,0))</f>
        <v>#N/A</v>
      </c>
      <c r="X768" s="170">
        <f t="shared" ca="1" si="39"/>
        <v>0</v>
      </c>
      <c r="AB768" s="314" t="str">
        <f t="shared" si="38"/>
        <v/>
      </c>
    </row>
    <row r="769" spans="1:28" s="170" customFormat="1" ht="20.25">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38"/>
        <v/>
      </c>
    </row>
    <row r="770" spans="1:28" s="170" customFormat="1" ht="20.25">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38"/>
        <v/>
      </c>
    </row>
    <row r="771" spans="1:28" s="170" customFormat="1" ht="20.25">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38"/>
        <v/>
      </c>
    </row>
    <row r="772" spans="1:28" s="170" customFormat="1" ht="20.25">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38"/>
        <v/>
      </c>
    </row>
    <row r="773" spans="1:28" s="170" customFormat="1" ht="20.25">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si="38"/>
        <v/>
      </c>
    </row>
    <row r="774" spans="1:28" s="170" customFormat="1" ht="20.25">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ref="AB774:AB837" si="41">IF(C774="","",B774)</f>
        <v/>
      </c>
    </row>
    <row r="775" spans="1:28" s="170" customFormat="1" ht="20.25">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25">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25">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25">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25">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25">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25">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25">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25">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25">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25">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25">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25">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25">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25">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25">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25">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25">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25">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25">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25">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25">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25">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25">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25">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25">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25">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25">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25">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25">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25">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25">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25">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25">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25">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25">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25">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25">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25">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25">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25">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25">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25">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4" t="str">
        <f t="shared" si="41"/>
        <v/>
      </c>
    </row>
    <row r="818" spans="1:28" s="170" customFormat="1" ht="20.25">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4" t="str">
        <f t="shared" si="41"/>
        <v/>
      </c>
    </row>
    <row r="819" spans="1:28" s="170" customFormat="1" ht="20.25">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4" t="str">
        <f t="shared" si="41"/>
        <v/>
      </c>
    </row>
    <row r="820" spans="1:28" s="170" customFormat="1" ht="20.25">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4" t="str">
        <f t="shared" si="41"/>
        <v/>
      </c>
    </row>
    <row r="821" spans="1:28" s="170" customFormat="1" ht="20.25">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4" t="str">
        <f t="shared" si="41"/>
        <v/>
      </c>
    </row>
    <row r="822" spans="1:28" s="170" customFormat="1" ht="20.25">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4" t="str">
        <f t="shared" si="41"/>
        <v/>
      </c>
    </row>
    <row r="823" spans="1:28" s="170" customFormat="1" ht="20.25">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4" t="str">
        <f t="shared" si="41"/>
        <v/>
      </c>
    </row>
    <row r="824" spans="1:28" s="170" customFormat="1" ht="20.25">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4" t="str">
        <f t="shared" si="41"/>
        <v/>
      </c>
    </row>
    <row r="825" spans="1:28" s="170" customFormat="1" ht="20.25">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4" t="str">
        <f t="shared" si="41"/>
        <v/>
      </c>
    </row>
    <row r="826" spans="1:28" s="170" customFormat="1" ht="20.25">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14" t="str">
        <f t="shared" si="41"/>
        <v/>
      </c>
    </row>
    <row r="827" spans="1:28" s="170" customFormat="1" ht="20.25">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ca="1" si="39"/>
        <v>0</v>
      </c>
      <c r="AB827" s="314" t="str">
        <f t="shared" si="41"/>
        <v/>
      </c>
    </row>
    <row r="828" spans="1:28" s="170" customFormat="1" ht="20.25">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0"/>
        <v/>
      </c>
      <c r="T828" s="155" t="str">
        <f ca="1">IF(B828="","",IF(ISERROR(MATCH($J828,SorP!$B$1:$B$6226,0)),"",INDIRECT("'SorP'!$A$"&amp;MATCH($S828&amp;$J828,SorP!C:C,0))))</f>
        <v/>
      </c>
      <c r="U828" s="168"/>
      <c r="V828" s="169" t="e">
        <f>IF(C828="",NA(),MATCH($B828&amp;$C828,'Smelter Look-up'!$J:$J,0))</f>
        <v>#N/A</v>
      </c>
      <c r="X828" s="170">
        <f t="shared" ca="1" si="39"/>
        <v>0</v>
      </c>
      <c r="AB828" s="314" t="str">
        <f t="shared" si="41"/>
        <v/>
      </c>
    </row>
    <row r="829" spans="1:28" s="170" customFormat="1" ht="20.25">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0"/>
        <v/>
      </c>
      <c r="T829" s="155" t="str">
        <f ca="1">IF(B829="","",IF(ISERROR(MATCH($J829,SorP!$B$1:$B$6226,0)),"",INDIRECT("'SorP'!$A$"&amp;MATCH($S829&amp;$J829,SorP!C:C,0))))</f>
        <v/>
      </c>
      <c r="U829" s="168"/>
      <c r="V829" s="169" t="e">
        <f>IF(C829="",NA(),MATCH($B829&amp;$C829,'Smelter Look-up'!$J:$J,0))</f>
        <v>#N/A</v>
      </c>
      <c r="X829" s="170">
        <f t="shared" ca="1" si="39"/>
        <v>0</v>
      </c>
      <c r="AB829" s="314" t="str">
        <f t="shared" si="41"/>
        <v/>
      </c>
    </row>
    <row r="830" spans="1:28" s="170" customFormat="1" ht="20.25">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0"/>
        <v/>
      </c>
      <c r="T830" s="155" t="str">
        <f ca="1">IF(B830="","",IF(ISERROR(MATCH($J830,SorP!$B$1:$B$6226,0)),"",INDIRECT("'SorP'!$A$"&amp;MATCH($S830&amp;$J830,SorP!C:C,0))))</f>
        <v/>
      </c>
      <c r="U830" s="168"/>
      <c r="V830" s="169" t="e">
        <f>IF(C830="",NA(),MATCH($B830&amp;$C830,'Smelter Look-up'!$J:$J,0))</f>
        <v>#N/A</v>
      </c>
      <c r="X830" s="170">
        <f t="shared" ca="1" si="39"/>
        <v>0</v>
      </c>
      <c r="AB830" s="314" t="str">
        <f t="shared" si="41"/>
        <v/>
      </c>
    </row>
    <row r="831" spans="1:28" s="170" customFormat="1" ht="20.25">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0"/>
        <v/>
      </c>
      <c r="T831" s="155" t="str">
        <f ca="1">IF(B831="","",IF(ISERROR(MATCH($J831,SorP!$B$1:$B$6226,0)),"",INDIRECT("'SorP'!$A$"&amp;MATCH($S831&amp;$J831,SorP!C:C,0))))</f>
        <v/>
      </c>
      <c r="U831" s="168"/>
      <c r="V831" s="169" t="e">
        <f>IF(C831="",NA(),MATCH($B831&amp;$C831,'Smelter Look-up'!$J:$J,0))</f>
        <v>#N/A</v>
      </c>
      <c r="X831" s="170">
        <f t="shared" ref="X831:X894" ca="1" si="42">IF(AND(C831="Smelter not listed",OR(LEN(D831)=0,LEN(E831)=0)),1,0)</f>
        <v>0</v>
      </c>
      <c r="AB831" s="314" t="str">
        <f t="shared" si="41"/>
        <v/>
      </c>
    </row>
    <row r="832" spans="1:28" s="170" customFormat="1" ht="20.25">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ref="S832:S895" ca="1" si="43">IF(B832="","",IF(ISERROR(MATCH($E832,CL,0)),"Unknown",INDIRECT("'C'!$A$"&amp;MATCH($E832,CL,0)+1)))</f>
        <v/>
      </c>
      <c r="T832" s="155" t="str">
        <f ca="1">IF(B832="","",IF(ISERROR(MATCH($J832,SorP!$B$1:$B$6226,0)),"",INDIRECT("'SorP'!$A$"&amp;MATCH($S832&amp;$J832,SorP!C:C,0))))</f>
        <v/>
      </c>
      <c r="U832" s="168"/>
      <c r="V832" s="169" t="e">
        <f>IF(C832="",NA(),MATCH($B832&amp;$C832,'Smelter Look-up'!$J:$J,0))</f>
        <v>#N/A</v>
      </c>
      <c r="X832" s="170">
        <f t="shared" ca="1" si="42"/>
        <v>0</v>
      </c>
      <c r="AB832" s="314" t="str">
        <f t="shared" si="41"/>
        <v/>
      </c>
    </row>
    <row r="833" spans="1:28" s="170" customFormat="1" ht="20.25">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1"/>
        <v/>
      </c>
    </row>
    <row r="834" spans="1:28" s="170" customFormat="1" ht="20.25">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1"/>
        <v/>
      </c>
    </row>
    <row r="835" spans="1:28" s="170" customFormat="1" ht="20.25">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1"/>
        <v/>
      </c>
    </row>
    <row r="836" spans="1:28" s="170" customFormat="1" ht="20.25">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1"/>
        <v/>
      </c>
    </row>
    <row r="837" spans="1:28" s="170" customFormat="1" ht="20.25">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si="41"/>
        <v/>
      </c>
    </row>
    <row r="838" spans="1:28" s="170" customFormat="1" ht="20.25">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ref="AB838:AB901" si="44">IF(C838="","",B838)</f>
        <v/>
      </c>
    </row>
    <row r="839" spans="1:28" s="170" customFormat="1" ht="20.25">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25">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25">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25">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25">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25">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25">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25">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25">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25">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25">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25">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25">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25">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25">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25">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25">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25">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25">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25">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25">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25">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25">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25">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25">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25">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25">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25">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25">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25">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25">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25">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25">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25">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25">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25">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25">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25">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25">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25">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25">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25">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25">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4" t="str">
        <f t="shared" si="44"/>
        <v/>
      </c>
    </row>
    <row r="882" spans="1:28" s="170" customFormat="1" ht="20.25">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4" t="str">
        <f t="shared" si="44"/>
        <v/>
      </c>
    </row>
    <row r="883" spans="1:28" s="170" customFormat="1" ht="20.25">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4" t="str">
        <f t="shared" si="44"/>
        <v/>
      </c>
    </row>
    <row r="884" spans="1:28" s="170" customFormat="1" ht="20.25">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4" t="str">
        <f t="shared" si="44"/>
        <v/>
      </c>
    </row>
    <row r="885" spans="1:28" s="170" customFormat="1" ht="20.25">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4" t="str">
        <f t="shared" si="44"/>
        <v/>
      </c>
    </row>
    <row r="886" spans="1:28" s="170" customFormat="1" ht="20.25">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4" t="str">
        <f t="shared" si="44"/>
        <v/>
      </c>
    </row>
    <row r="887" spans="1:28" s="170" customFormat="1" ht="20.25">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4" t="str">
        <f t="shared" si="44"/>
        <v/>
      </c>
    </row>
    <row r="888" spans="1:28" s="170" customFormat="1" ht="20.25">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4" t="str">
        <f t="shared" si="44"/>
        <v/>
      </c>
    </row>
    <row r="889" spans="1:28" s="170" customFormat="1" ht="20.25">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4" t="str">
        <f t="shared" si="44"/>
        <v/>
      </c>
    </row>
    <row r="890" spans="1:28" s="170" customFormat="1" ht="20.25">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14" t="str">
        <f t="shared" si="44"/>
        <v/>
      </c>
    </row>
    <row r="891" spans="1:28" s="170" customFormat="1" ht="20.25">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ca="1" si="42"/>
        <v>0</v>
      </c>
      <c r="AB891" s="314" t="str">
        <f t="shared" si="44"/>
        <v/>
      </c>
    </row>
    <row r="892" spans="1:28" s="170" customFormat="1" ht="20.25">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3"/>
        <v/>
      </c>
      <c r="T892" s="155" t="str">
        <f ca="1">IF(B892="","",IF(ISERROR(MATCH($J892,SorP!$B$1:$B$6226,0)),"",INDIRECT("'SorP'!$A$"&amp;MATCH($S892&amp;$J892,SorP!C:C,0))))</f>
        <v/>
      </c>
      <c r="U892" s="168"/>
      <c r="V892" s="169" t="e">
        <f>IF(C892="",NA(),MATCH($B892&amp;$C892,'Smelter Look-up'!$J:$J,0))</f>
        <v>#N/A</v>
      </c>
      <c r="X892" s="170">
        <f t="shared" ca="1" si="42"/>
        <v>0</v>
      </c>
      <c r="AB892" s="314" t="str">
        <f t="shared" si="44"/>
        <v/>
      </c>
    </row>
    <row r="893" spans="1:28" s="170" customFormat="1" ht="20.25">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3"/>
        <v/>
      </c>
      <c r="T893" s="155" t="str">
        <f ca="1">IF(B893="","",IF(ISERROR(MATCH($J893,SorP!$B$1:$B$6226,0)),"",INDIRECT("'SorP'!$A$"&amp;MATCH($S893&amp;$J893,SorP!C:C,0))))</f>
        <v/>
      </c>
      <c r="U893" s="168"/>
      <c r="V893" s="169" t="e">
        <f>IF(C893="",NA(),MATCH($B893&amp;$C893,'Smelter Look-up'!$J:$J,0))</f>
        <v>#N/A</v>
      </c>
      <c r="X893" s="170">
        <f t="shared" ca="1" si="42"/>
        <v>0</v>
      </c>
      <c r="AB893" s="314" t="str">
        <f t="shared" si="44"/>
        <v/>
      </c>
    </row>
    <row r="894" spans="1:28" s="170" customFormat="1" ht="20.25">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3"/>
        <v/>
      </c>
      <c r="T894" s="155" t="str">
        <f ca="1">IF(B894="","",IF(ISERROR(MATCH($J894,SorP!$B$1:$B$6226,0)),"",INDIRECT("'SorP'!$A$"&amp;MATCH($S894&amp;$J894,SorP!C:C,0))))</f>
        <v/>
      </c>
      <c r="U894" s="168"/>
      <c r="V894" s="169" t="e">
        <f>IF(C894="",NA(),MATCH($B894&amp;$C894,'Smelter Look-up'!$J:$J,0))</f>
        <v>#N/A</v>
      </c>
      <c r="X894" s="170">
        <f t="shared" ca="1" si="42"/>
        <v>0</v>
      </c>
      <c r="AB894" s="314" t="str">
        <f t="shared" si="44"/>
        <v/>
      </c>
    </row>
    <row r="895" spans="1:28" s="170" customFormat="1" ht="20.25">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3"/>
        <v/>
      </c>
      <c r="T895" s="155" t="str">
        <f ca="1">IF(B895="","",IF(ISERROR(MATCH($J895,SorP!$B$1:$B$6226,0)),"",INDIRECT("'SorP'!$A$"&amp;MATCH($S895&amp;$J895,SorP!C:C,0))))</f>
        <v/>
      </c>
      <c r="U895" s="168"/>
      <c r="V895" s="169" t="e">
        <f>IF(C895="",NA(),MATCH($B895&amp;$C895,'Smelter Look-up'!$J:$J,0))</f>
        <v>#N/A</v>
      </c>
      <c r="X895" s="170">
        <f t="shared" ref="X895:X958" ca="1" si="45">IF(AND(C895="Smelter not listed",OR(LEN(D895)=0,LEN(E895)=0)),1,0)</f>
        <v>0</v>
      </c>
      <c r="AB895" s="314" t="str">
        <f t="shared" si="44"/>
        <v/>
      </c>
    </row>
    <row r="896" spans="1:28" s="170" customFormat="1" ht="20.25">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ref="S896:S959" ca="1" si="46">IF(B896="","",IF(ISERROR(MATCH($E896,CL,0)),"Unknown",INDIRECT("'C'!$A$"&amp;MATCH($E896,CL,0)+1)))</f>
        <v/>
      </c>
      <c r="T896" s="155" t="str">
        <f ca="1">IF(B896="","",IF(ISERROR(MATCH($J896,SorP!$B$1:$B$6226,0)),"",INDIRECT("'SorP'!$A$"&amp;MATCH($S896&amp;$J896,SorP!C:C,0))))</f>
        <v/>
      </c>
      <c r="U896" s="168"/>
      <c r="V896" s="169" t="e">
        <f>IF(C896="",NA(),MATCH($B896&amp;$C896,'Smelter Look-up'!$J:$J,0))</f>
        <v>#N/A</v>
      </c>
      <c r="X896" s="170">
        <f t="shared" ca="1" si="45"/>
        <v>0</v>
      </c>
      <c r="AB896" s="314" t="str">
        <f t="shared" si="44"/>
        <v/>
      </c>
    </row>
    <row r="897" spans="1:28" s="170" customFormat="1" ht="20.25">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4"/>
        <v/>
      </c>
    </row>
    <row r="898" spans="1:28" s="170" customFormat="1" ht="20.25">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4"/>
        <v/>
      </c>
    </row>
    <row r="899" spans="1:28" s="170" customFormat="1" ht="20.25">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4"/>
        <v/>
      </c>
    </row>
    <row r="900" spans="1:28" s="170" customFormat="1" ht="20.25">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4"/>
        <v/>
      </c>
    </row>
    <row r="901" spans="1:28" s="170" customFormat="1" ht="20.25">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si="44"/>
        <v/>
      </c>
    </row>
    <row r="902" spans="1:28" s="170" customFormat="1" ht="20.25">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ref="AB902:AB965" si="47">IF(C902="","",B902)</f>
        <v/>
      </c>
    </row>
    <row r="903" spans="1:28" s="170" customFormat="1" ht="20.25">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25">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25">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25">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25">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25">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25">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25">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25">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25">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25">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25">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25">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25">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25">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25">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25">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25">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25">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25">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25">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25">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25">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25">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25">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25">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25">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25">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25">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25">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25">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25">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25">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25">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25">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25">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25">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25">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25">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25">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25">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25">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25">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4" t="str">
        <f t="shared" si="47"/>
        <v/>
      </c>
    </row>
    <row r="946" spans="1:28" s="170" customFormat="1" ht="20.25">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4" t="str">
        <f t="shared" si="47"/>
        <v/>
      </c>
    </row>
    <row r="947" spans="1:28" s="170" customFormat="1" ht="20.25">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4" t="str">
        <f t="shared" si="47"/>
        <v/>
      </c>
    </row>
    <row r="948" spans="1:28" s="170" customFormat="1" ht="20.25">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4" t="str">
        <f t="shared" si="47"/>
        <v/>
      </c>
    </row>
    <row r="949" spans="1:28" s="170" customFormat="1" ht="20.25">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4" t="str">
        <f t="shared" si="47"/>
        <v/>
      </c>
    </row>
    <row r="950" spans="1:28" s="170" customFormat="1" ht="20.25">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4" t="str">
        <f t="shared" si="47"/>
        <v/>
      </c>
    </row>
    <row r="951" spans="1:28" s="170" customFormat="1" ht="20.25">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4" t="str">
        <f t="shared" si="47"/>
        <v/>
      </c>
    </row>
    <row r="952" spans="1:28" s="170" customFormat="1" ht="20.25">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4" t="str">
        <f t="shared" si="47"/>
        <v/>
      </c>
    </row>
    <row r="953" spans="1:28" s="170" customFormat="1" ht="20.25">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4" t="str">
        <f t="shared" si="47"/>
        <v/>
      </c>
    </row>
    <row r="954" spans="1:28" s="170" customFormat="1" ht="20.25">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14" t="str">
        <f t="shared" si="47"/>
        <v/>
      </c>
    </row>
    <row r="955" spans="1:28" s="170" customFormat="1" ht="20.25">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ca="1" si="45"/>
        <v>0</v>
      </c>
      <c r="AB955" s="314" t="str">
        <f t="shared" si="47"/>
        <v/>
      </c>
    </row>
    <row r="956" spans="1:28" s="170" customFormat="1" ht="20.25">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6"/>
        <v/>
      </c>
      <c r="T956" s="155" t="str">
        <f ca="1">IF(B956="","",IF(ISERROR(MATCH($J956,SorP!$B$1:$B$6226,0)),"",INDIRECT("'SorP'!$A$"&amp;MATCH($S956&amp;$J956,SorP!C:C,0))))</f>
        <v/>
      </c>
      <c r="U956" s="168"/>
      <c r="V956" s="169" t="e">
        <f>IF(C956="",NA(),MATCH($B956&amp;$C956,'Smelter Look-up'!$J:$J,0))</f>
        <v>#N/A</v>
      </c>
      <c r="X956" s="170">
        <f t="shared" ca="1" si="45"/>
        <v>0</v>
      </c>
      <c r="AB956" s="314" t="str">
        <f t="shared" si="47"/>
        <v/>
      </c>
    </row>
    <row r="957" spans="1:28" s="170" customFormat="1" ht="20.25">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6"/>
        <v/>
      </c>
      <c r="T957" s="155" t="str">
        <f ca="1">IF(B957="","",IF(ISERROR(MATCH($J957,SorP!$B$1:$B$6226,0)),"",INDIRECT("'SorP'!$A$"&amp;MATCH($S957&amp;$J957,SorP!C:C,0))))</f>
        <v/>
      </c>
      <c r="U957" s="168"/>
      <c r="V957" s="169" t="e">
        <f>IF(C957="",NA(),MATCH($B957&amp;$C957,'Smelter Look-up'!$J:$J,0))</f>
        <v>#N/A</v>
      </c>
      <c r="X957" s="170">
        <f t="shared" ca="1" si="45"/>
        <v>0</v>
      </c>
      <c r="AB957" s="314" t="str">
        <f t="shared" si="47"/>
        <v/>
      </c>
    </row>
    <row r="958" spans="1:28" s="170" customFormat="1" ht="20.25">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6"/>
        <v/>
      </c>
      <c r="T958" s="155" t="str">
        <f ca="1">IF(B958="","",IF(ISERROR(MATCH($J958,SorP!$B$1:$B$6226,0)),"",INDIRECT("'SorP'!$A$"&amp;MATCH($S958&amp;$J958,SorP!C:C,0))))</f>
        <v/>
      </c>
      <c r="U958" s="168"/>
      <c r="V958" s="169" t="e">
        <f>IF(C958="",NA(),MATCH($B958&amp;$C958,'Smelter Look-up'!$J:$J,0))</f>
        <v>#N/A</v>
      </c>
      <c r="X958" s="170">
        <f t="shared" ca="1" si="45"/>
        <v>0</v>
      </c>
      <c r="AB958" s="314" t="str">
        <f t="shared" si="47"/>
        <v/>
      </c>
    </row>
    <row r="959" spans="1:28" s="170" customFormat="1" ht="20.25">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6"/>
        <v/>
      </c>
      <c r="T959" s="155" t="str">
        <f ca="1">IF(B959="","",IF(ISERROR(MATCH($J959,SorP!$B$1:$B$6226,0)),"",INDIRECT("'SorP'!$A$"&amp;MATCH($S959&amp;$J959,SorP!C:C,0))))</f>
        <v/>
      </c>
      <c r="U959" s="168"/>
      <c r="V959" s="169" t="e">
        <f>IF(C959="",NA(),MATCH($B959&amp;$C959,'Smelter Look-up'!$J:$J,0))</f>
        <v>#N/A</v>
      </c>
      <c r="X959" s="170">
        <f t="shared" ref="X959:X1022" ca="1" si="48">IF(AND(C959="Smelter not listed",OR(LEN(D959)=0,LEN(E959)=0)),1,0)</f>
        <v>0</v>
      </c>
      <c r="AB959" s="314" t="str">
        <f t="shared" si="47"/>
        <v/>
      </c>
    </row>
    <row r="960" spans="1:28" s="170" customFormat="1" ht="20.25">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ref="S960:S1023" ca="1" si="49">IF(B960="","",IF(ISERROR(MATCH($E960,CL,0)),"Unknown",INDIRECT("'C'!$A$"&amp;MATCH($E960,CL,0)+1)))</f>
        <v/>
      </c>
      <c r="T960" s="155" t="str">
        <f ca="1">IF(B960="","",IF(ISERROR(MATCH($J960,SorP!$B$1:$B$6226,0)),"",INDIRECT("'SorP'!$A$"&amp;MATCH($S960&amp;$J960,SorP!C:C,0))))</f>
        <v/>
      </c>
      <c r="U960" s="168"/>
      <c r="V960" s="169" t="e">
        <f>IF(C960="",NA(),MATCH($B960&amp;$C960,'Smelter Look-up'!$J:$J,0))</f>
        <v>#N/A</v>
      </c>
      <c r="X960" s="170">
        <f t="shared" ca="1" si="48"/>
        <v>0</v>
      </c>
      <c r="AB960" s="314" t="str">
        <f t="shared" si="47"/>
        <v/>
      </c>
    </row>
    <row r="961" spans="1:28" s="170" customFormat="1" ht="20.25">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47"/>
        <v/>
      </c>
    </row>
    <row r="962" spans="1:28" s="170" customFormat="1" ht="20.25">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47"/>
        <v/>
      </c>
    </row>
    <row r="963" spans="1:28" s="170" customFormat="1" ht="20.25">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47"/>
        <v/>
      </c>
    </row>
    <row r="964" spans="1:28" s="170" customFormat="1" ht="20.25">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47"/>
        <v/>
      </c>
    </row>
    <row r="965" spans="1:28" s="170" customFormat="1" ht="20.25">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si="47"/>
        <v/>
      </c>
    </row>
    <row r="966" spans="1:28" s="170" customFormat="1" ht="20.25">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ref="AB966:AB1029" si="50">IF(C966="","",B966)</f>
        <v/>
      </c>
    </row>
    <row r="967" spans="1:28" s="170" customFormat="1" ht="20.25">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25">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25">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25">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25">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25">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25">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25">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25">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25">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25">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25">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25">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25">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25">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25">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25">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25">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25">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25">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25">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25">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25">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25">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25">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25">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25">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25">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25">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25">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25">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25">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25">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25">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25">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25">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25">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25">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25">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25">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25">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25">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25">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4" t="str">
        <f t="shared" si="50"/>
        <v/>
      </c>
    </row>
    <row r="1010" spans="1:28" s="170" customFormat="1" ht="20.25">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4" t="str">
        <f t="shared" si="50"/>
        <v/>
      </c>
    </row>
    <row r="1011" spans="1:28" s="170" customFormat="1" ht="20.25">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4" t="str">
        <f t="shared" si="50"/>
        <v/>
      </c>
    </row>
    <row r="1012" spans="1:28" s="170" customFormat="1" ht="20.25">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4" t="str">
        <f t="shared" si="50"/>
        <v/>
      </c>
    </row>
    <row r="1013" spans="1:28" s="170" customFormat="1" ht="20.25">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4" t="str">
        <f t="shared" si="50"/>
        <v/>
      </c>
    </row>
    <row r="1014" spans="1:28" s="170" customFormat="1" ht="20.25">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4" t="str">
        <f t="shared" si="50"/>
        <v/>
      </c>
    </row>
    <row r="1015" spans="1:28" s="170" customFormat="1" ht="20.25">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4" t="str">
        <f t="shared" si="50"/>
        <v/>
      </c>
    </row>
    <row r="1016" spans="1:28" s="170" customFormat="1" ht="20.25">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4" t="str">
        <f t="shared" si="50"/>
        <v/>
      </c>
    </row>
    <row r="1017" spans="1:28" s="170" customFormat="1" ht="20.25">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4" t="str">
        <f t="shared" si="50"/>
        <v/>
      </c>
    </row>
    <row r="1018" spans="1:28" s="170" customFormat="1" ht="20.25">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14" t="str">
        <f t="shared" si="50"/>
        <v/>
      </c>
    </row>
    <row r="1019" spans="1:28" s="170" customFormat="1" ht="20.25">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ca="1" si="48"/>
        <v>0</v>
      </c>
      <c r="AB1019" s="314" t="str">
        <f t="shared" si="50"/>
        <v/>
      </c>
    </row>
    <row r="1020" spans="1:28" s="170" customFormat="1" ht="20.25">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49"/>
        <v/>
      </c>
      <c r="T1020" s="155" t="str">
        <f ca="1">IF(B1020="","",IF(ISERROR(MATCH($J1020,SorP!$B$1:$B$6226,0)),"",INDIRECT("'SorP'!$A$"&amp;MATCH($S1020&amp;$J1020,SorP!C:C,0))))</f>
        <v/>
      </c>
      <c r="U1020" s="168"/>
      <c r="V1020" s="169" t="e">
        <f>IF(C1020="",NA(),MATCH($B1020&amp;$C1020,'Smelter Look-up'!$J:$J,0))</f>
        <v>#N/A</v>
      </c>
      <c r="X1020" s="170">
        <f t="shared" ca="1" si="48"/>
        <v>0</v>
      </c>
      <c r="AB1020" s="314" t="str">
        <f t="shared" si="50"/>
        <v/>
      </c>
    </row>
    <row r="1021" spans="1:28" s="170" customFormat="1" ht="20.25">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49"/>
        <v/>
      </c>
      <c r="T1021" s="155" t="str">
        <f ca="1">IF(B1021="","",IF(ISERROR(MATCH($J1021,SorP!$B$1:$B$6226,0)),"",INDIRECT("'SorP'!$A$"&amp;MATCH($S1021&amp;$J1021,SorP!C:C,0))))</f>
        <v/>
      </c>
      <c r="U1021" s="168"/>
      <c r="V1021" s="169" t="e">
        <f>IF(C1021="",NA(),MATCH($B1021&amp;$C1021,'Smelter Look-up'!$J:$J,0))</f>
        <v>#N/A</v>
      </c>
      <c r="X1021" s="170">
        <f t="shared" ca="1" si="48"/>
        <v>0</v>
      </c>
      <c r="AB1021" s="314" t="str">
        <f t="shared" si="50"/>
        <v/>
      </c>
    </row>
    <row r="1022" spans="1:28" s="170" customFormat="1" ht="20.25">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49"/>
        <v/>
      </c>
      <c r="T1022" s="155" t="str">
        <f ca="1">IF(B1022="","",IF(ISERROR(MATCH($J1022,SorP!$B$1:$B$6226,0)),"",INDIRECT("'SorP'!$A$"&amp;MATCH($S1022&amp;$J1022,SorP!C:C,0))))</f>
        <v/>
      </c>
      <c r="U1022" s="168"/>
      <c r="V1022" s="169" t="e">
        <f>IF(C1022="",NA(),MATCH($B1022&amp;$C1022,'Smelter Look-up'!$J:$J,0))</f>
        <v>#N/A</v>
      </c>
      <c r="X1022" s="170">
        <f t="shared" ca="1" si="48"/>
        <v>0</v>
      </c>
      <c r="AB1022" s="314" t="str">
        <f t="shared" si="50"/>
        <v/>
      </c>
    </row>
    <row r="1023" spans="1:28" s="170" customFormat="1" ht="20.25">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49"/>
        <v/>
      </c>
      <c r="T1023" s="155" t="str">
        <f ca="1">IF(B1023="","",IF(ISERROR(MATCH($J1023,SorP!$B$1:$B$6226,0)),"",INDIRECT("'SorP'!$A$"&amp;MATCH($S1023&amp;$J1023,SorP!C:C,0))))</f>
        <v/>
      </c>
      <c r="U1023" s="168"/>
      <c r="V1023" s="169" t="e">
        <f>IF(C1023="",NA(),MATCH($B1023&amp;$C1023,'Smelter Look-up'!$J:$J,0))</f>
        <v>#N/A</v>
      </c>
      <c r="X1023" s="170">
        <f t="shared" ref="X1023:X1086" ca="1" si="51">IF(AND(C1023="Smelter not listed",OR(LEN(D1023)=0,LEN(E1023)=0)),1,0)</f>
        <v>0</v>
      </c>
      <c r="AB1023" s="314" t="str">
        <f t="shared" si="50"/>
        <v/>
      </c>
    </row>
    <row r="1024" spans="1:28" s="170" customFormat="1" ht="20.25">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ref="S1024:S1087" ca="1" si="52">IF(B1024="","",IF(ISERROR(MATCH($E1024,CL,0)),"Unknown",INDIRECT("'C'!$A$"&amp;MATCH($E1024,CL,0)+1)))</f>
        <v/>
      </c>
      <c r="T1024" s="155" t="str">
        <f ca="1">IF(B1024="","",IF(ISERROR(MATCH($J1024,SorP!$B$1:$B$6226,0)),"",INDIRECT("'SorP'!$A$"&amp;MATCH($S1024&amp;$J1024,SorP!C:C,0))))</f>
        <v/>
      </c>
      <c r="U1024" s="168"/>
      <c r="V1024" s="169" t="e">
        <f>IF(C1024="",NA(),MATCH($B1024&amp;$C1024,'Smelter Look-up'!$J:$J,0))</f>
        <v>#N/A</v>
      </c>
      <c r="X1024" s="170">
        <f t="shared" ca="1" si="51"/>
        <v>0</v>
      </c>
      <c r="AB1024" s="314" t="str">
        <f t="shared" si="50"/>
        <v/>
      </c>
    </row>
    <row r="1025" spans="1:28" s="170" customFormat="1" ht="20.25">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0"/>
        <v/>
      </c>
    </row>
    <row r="1026" spans="1:28" s="170" customFormat="1" ht="20.25">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0"/>
        <v/>
      </c>
    </row>
    <row r="1027" spans="1:28" s="170" customFormat="1" ht="20.25">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0"/>
        <v/>
      </c>
    </row>
    <row r="1028" spans="1:28" s="170" customFormat="1" ht="20.25">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0"/>
        <v/>
      </c>
    </row>
    <row r="1029" spans="1:28" s="170" customFormat="1" ht="20.25">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si="50"/>
        <v/>
      </c>
    </row>
    <row r="1030" spans="1:28" s="170" customFormat="1" ht="20.25">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ref="AB1030:AB1093" si="53">IF(C1030="","",B1030)</f>
        <v/>
      </c>
    </row>
    <row r="1031" spans="1:28" s="170" customFormat="1" ht="20.25">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25">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25">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25">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25">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25">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25">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25">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25">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25">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25">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25">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25">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25">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25">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25">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25">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25">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25">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25">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25">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25">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25">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25">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25">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25">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25">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25">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25">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25">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25">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25">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25">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25">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25">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25">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25">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25">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25">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25">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25">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25">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25">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4" t="str">
        <f t="shared" si="53"/>
        <v/>
      </c>
    </row>
    <row r="1074" spans="1:28" s="170" customFormat="1" ht="20.25">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4" t="str">
        <f t="shared" si="53"/>
        <v/>
      </c>
    </row>
    <row r="1075" spans="1:28" s="170" customFormat="1" ht="20.25">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4" t="str">
        <f t="shared" si="53"/>
        <v/>
      </c>
    </row>
    <row r="1076" spans="1:28" s="170" customFormat="1" ht="20.25">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4" t="str">
        <f t="shared" si="53"/>
        <v/>
      </c>
    </row>
    <row r="1077" spans="1:28" s="170" customFormat="1" ht="20.25">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4" t="str">
        <f t="shared" si="53"/>
        <v/>
      </c>
    </row>
    <row r="1078" spans="1:28" s="170" customFormat="1" ht="20.25">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4" t="str">
        <f t="shared" si="53"/>
        <v/>
      </c>
    </row>
    <row r="1079" spans="1:28" s="170" customFormat="1" ht="20.25">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4" t="str">
        <f t="shared" si="53"/>
        <v/>
      </c>
    </row>
    <row r="1080" spans="1:28" s="170" customFormat="1" ht="20.25">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4" t="str">
        <f t="shared" si="53"/>
        <v/>
      </c>
    </row>
    <row r="1081" spans="1:28" s="170" customFormat="1" ht="20.25">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4" t="str">
        <f t="shared" si="53"/>
        <v/>
      </c>
    </row>
    <row r="1082" spans="1:28" s="170" customFormat="1" ht="20.25">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14" t="str">
        <f t="shared" si="53"/>
        <v/>
      </c>
    </row>
    <row r="1083" spans="1:28" s="170" customFormat="1" ht="20.25">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ca="1" si="51"/>
        <v>0</v>
      </c>
      <c r="AB1083" s="314" t="str">
        <f t="shared" si="53"/>
        <v/>
      </c>
    </row>
    <row r="1084" spans="1:28" s="170" customFormat="1" ht="20.25">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2"/>
        <v/>
      </c>
      <c r="T1084" s="155" t="str">
        <f ca="1">IF(B1084="","",IF(ISERROR(MATCH($J1084,SorP!$B$1:$B$6226,0)),"",INDIRECT("'SorP'!$A$"&amp;MATCH($S1084&amp;$J1084,SorP!C:C,0))))</f>
        <v/>
      </c>
      <c r="U1084" s="168"/>
      <c r="V1084" s="169" t="e">
        <f>IF(C1084="",NA(),MATCH($B1084&amp;$C1084,'Smelter Look-up'!$J:$J,0))</f>
        <v>#N/A</v>
      </c>
      <c r="X1084" s="170">
        <f t="shared" ca="1" si="51"/>
        <v>0</v>
      </c>
      <c r="AB1084" s="314" t="str">
        <f t="shared" si="53"/>
        <v/>
      </c>
    </row>
    <row r="1085" spans="1:28" s="170" customFormat="1" ht="20.25">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2"/>
        <v/>
      </c>
      <c r="T1085" s="155" t="str">
        <f ca="1">IF(B1085="","",IF(ISERROR(MATCH($J1085,SorP!$B$1:$B$6226,0)),"",INDIRECT("'SorP'!$A$"&amp;MATCH($S1085&amp;$J1085,SorP!C:C,0))))</f>
        <v/>
      </c>
      <c r="U1085" s="168"/>
      <c r="V1085" s="169" t="e">
        <f>IF(C1085="",NA(),MATCH($B1085&amp;$C1085,'Smelter Look-up'!$J:$J,0))</f>
        <v>#N/A</v>
      </c>
      <c r="X1085" s="170">
        <f t="shared" ca="1" si="51"/>
        <v>0</v>
      </c>
      <c r="AB1085" s="314" t="str">
        <f t="shared" si="53"/>
        <v/>
      </c>
    </row>
    <row r="1086" spans="1:28" s="170" customFormat="1" ht="20.25">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2"/>
        <v/>
      </c>
      <c r="T1086" s="155" t="str">
        <f ca="1">IF(B1086="","",IF(ISERROR(MATCH($J1086,SorP!$B$1:$B$6226,0)),"",INDIRECT("'SorP'!$A$"&amp;MATCH($S1086&amp;$J1086,SorP!C:C,0))))</f>
        <v/>
      </c>
      <c r="U1086" s="168"/>
      <c r="V1086" s="169" t="e">
        <f>IF(C1086="",NA(),MATCH($B1086&amp;$C1086,'Smelter Look-up'!$J:$J,0))</f>
        <v>#N/A</v>
      </c>
      <c r="X1086" s="170">
        <f t="shared" ca="1" si="51"/>
        <v>0</v>
      </c>
      <c r="AB1086" s="314" t="str">
        <f t="shared" si="53"/>
        <v/>
      </c>
    </row>
    <row r="1087" spans="1:28" s="170" customFormat="1" ht="20.25">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2"/>
        <v/>
      </c>
      <c r="T1087" s="155" t="str">
        <f ca="1">IF(B1087="","",IF(ISERROR(MATCH($J1087,SorP!$B$1:$B$6226,0)),"",INDIRECT("'SorP'!$A$"&amp;MATCH($S1087&amp;$J1087,SorP!C:C,0))))</f>
        <v/>
      </c>
      <c r="U1087" s="168"/>
      <c r="V1087" s="169" t="e">
        <f>IF(C1087="",NA(),MATCH($B1087&amp;$C1087,'Smelter Look-up'!$J:$J,0))</f>
        <v>#N/A</v>
      </c>
      <c r="X1087" s="170">
        <f t="shared" ref="X1087:X1150" ca="1" si="54">IF(AND(C1087="Smelter not listed",OR(LEN(D1087)=0,LEN(E1087)=0)),1,0)</f>
        <v>0</v>
      </c>
      <c r="AB1087" s="314" t="str">
        <f t="shared" si="53"/>
        <v/>
      </c>
    </row>
    <row r="1088" spans="1:28" s="170" customFormat="1" ht="20.25">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ref="S1088:S1151" ca="1" si="55">IF(B1088="","",IF(ISERROR(MATCH($E1088,CL,0)),"Unknown",INDIRECT("'C'!$A$"&amp;MATCH($E1088,CL,0)+1)))</f>
        <v/>
      </c>
      <c r="T1088" s="155" t="str">
        <f ca="1">IF(B1088="","",IF(ISERROR(MATCH($J1088,SorP!$B$1:$B$6226,0)),"",INDIRECT("'SorP'!$A$"&amp;MATCH($S1088&amp;$J1088,SorP!C:C,0))))</f>
        <v/>
      </c>
      <c r="U1088" s="168"/>
      <c r="V1088" s="169" t="e">
        <f>IF(C1088="",NA(),MATCH($B1088&amp;$C1088,'Smelter Look-up'!$J:$J,0))</f>
        <v>#N/A</v>
      </c>
      <c r="X1088" s="170">
        <f t="shared" ca="1" si="54"/>
        <v>0</v>
      </c>
      <c r="AB1088" s="314" t="str">
        <f t="shared" si="53"/>
        <v/>
      </c>
    </row>
    <row r="1089" spans="1:28" s="170" customFormat="1" ht="20.25">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3"/>
        <v/>
      </c>
    </row>
    <row r="1090" spans="1:28" s="170" customFormat="1" ht="20.25">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3"/>
        <v/>
      </c>
    </row>
    <row r="1091" spans="1:28" s="170" customFormat="1" ht="20.25">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3"/>
        <v/>
      </c>
    </row>
    <row r="1092" spans="1:28" s="170" customFormat="1" ht="20.25">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3"/>
        <v/>
      </c>
    </row>
    <row r="1093" spans="1:28" s="170" customFormat="1" ht="20.25">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si="53"/>
        <v/>
      </c>
    </row>
    <row r="1094" spans="1:28" s="170" customFormat="1" ht="20.25">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ref="AB1094:AB1157" si="56">IF(C1094="","",B1094)</f>
        <v/>
      </c>
    </row>
    <row r="1095" spans="1:28" s="170" customFormat="1" ht="20.25">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25">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25">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25">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25">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25">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25">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25">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25">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25">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25">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25">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25">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25">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25">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25">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25">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25">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25">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25">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25">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25">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25">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25">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25">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25">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25">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25">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25">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25">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25">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25">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25">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25">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25">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25">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25">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25">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25">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25">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25">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25">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25">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4" t="str">
        <f t="shared" si="56"/>
        <v/>
      </c>
    </row>
    <row r="1138" spans="1:28" s="170" customFormat="1" ht="20.25">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4" t="str">
        <f t="shared" si="56"/>
        <v/>
      </c>
    </row>
    <row r="1139" spans="1:28" s="170" customFormat="1" ht="20.25">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4" t="str">
        <f t="shared" si="56"/>
        <v/>
      </c>
    </row>
    <row r="1140" spans="1:28" s="170" customFormat="1" ht="20.25">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4" t="str">
        <f t="shared" si="56"/>
        <v/>
      </c>
    </row>
    <row r="1141" spans="1:28" s="170" customFormat="1" ht="20.25">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4" t="str">
        <f t="shared" si="56"/>
        <v/>
      </c>
    </row>
    <row r="1142" spans="1:28" s="170" customFormat="1" ht="20.25">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4" t="str">
        <f t="shared" si="56"/>
        <v/>
      </c>
    </row>
    <row r="1143" spans="1:28" s="170" customFormat="1" ht="20.25">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4" t="str">
        <f t="shared" si="56"/>
        <v/>
      </c>
    </row>
    <row r="1144" spans="1:28" s="170" customFormat="1" ht="20.25">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4" t="str">
        <f t="shared" si="56"/>
        <v/>
      </c>
    </row>
    <row r="1145" spans="1:28" s="170" customFormat="1" ht="20.25">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4" t="str">
        <f t="shared" si="56"/>
        <v/>
      </c>
    </row>
    <row r="1146" spans="1:28" s="170" customFormat="1" ht="20.25">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14" t="str">
        <f t="shared" si="56"/>
        <v/>
      </c>
    </row>
    <row r="1147" spans="1:28" s="170" customFormat="1" ht="20.25">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ca="1" si="54"/>
        <v>0</v>
      </c>
      <c r="AB1147" s="314" t="str">
        <f t="shared" si="56"/>
        <v/>
      </c>
    </row>
    <row r="1148" spans="1:28" s="170" customFormat="1" ht="20.25">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5"/>
        <v/>
      </c>
      <c r="T1148" s="155" t="str">
        <f ca="1">IF(B1148="","",IF(ISERROR(MATCH($J1148,SorP!$B$1:$B$6226,0)),"",INDIRECT("'SorP'!$A$"&amp;MATCH($S1148&amp;$J1148,SorP!C:C,0))))</f>
        <v/>
      </c>
      <c r="U1148" s="168"/>
      <c r="V1148" s="169" t="e">
        <f>IF(C1148="",NA(),MATCH($B1148&amp;$C1148,'Smelter Look-up'!$J:$J,0))</f>
        <v>#N/A</v>
      </c>
      <c r="X1148" s="170">
        <f t="shared" ca="1" si="54"/>
        <v>0</v>
      </c>
      <c r="AB1148" s="314" t="str">
        <f t="shared" si="56"/>
        <v/>
      </c>
    </row>
    <row r="1149" spans="1:28" s="170" customFormat="1" ht="20.25">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5"/>
        <v/>
      </c>
      <c r="T1149" s="155" t="str">
        <f ca="1">IF(B1149="","",IF(ISERROR(MATCH($J1149,SorP!$B$1:$B$6226,0)),"",INDIRECT("'SorP'!$A$"&amp;MATCH($S1149&amp;$J1149,SorP!C:C,0))))</f>
        <v/>
      </c>
      <c r="U1149" s="168"/>
      <c r="V1149" s="169" t="e">
        <f>IF(C1149="",NA(),MATCH($B1149&amp;$C1149,'Smelter Look-up'!$J:$J,0))</f>
        <v>#N/A</v>
      </c>
      <c r="X1149" s="170">
        <f t="shared" ca="1" si="54"/>
        <v>0</v>
      </c>
      <c r="AB1149" s="314" t="str">
        <f t="shared" si="56"/>
        <v/>
      </c>
    </row>
    <row r="1150" spans="1:28" s="170" customFormat="1" ht="20.25">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5"/>
        <v/>
      </c>
      <c r="T1150" s="155" t="str">
        <f ca="1">IF(B1150="","",IF(ISERROR(MATCH($J1150,SorP!$B$1:$B$6226,0)),"",INDIRECT("'SorP'!$A$"&amp;MATCH($S1150&amp;$J1150,SorP!C:C,0))))</f>
        <v/>
      </c>
      <c r="U1150" s="168"/>
      <c r="V1150" s="169" t="e">
        <f>IF(C1150="",NA(),MATCH($B1150&amp;$C1150,'Smelter Look-up'!$J:$J,0))</f>
        <v>#N/A</v>
      </c>
      <c r="X1150" s="170">
        <f t="shared" ca="1" si="54"/>
        <v>0</v>
      </c>
      <c r="AB1150" s="314" t="str">
        <f t="shared" si="56"/>
        <v/>
      </c>
    </row>
    <row r="1151" spans="1:28" s="170" customFormat="1" ht="20.25">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5"/>
        <v/>
      </c>
      <c r="T1151" s="155" t="str">
        <f ca="1">IF(B1151="","",IF(ISERROR(MATCH($J1151,SorP!$B$1:$B$6226,0)),"",INDIRECT("'SorP'!$A$"&amp;MATCH($S1151&amp;$J1151,SorP!C:C,0))))</f>
        <v/>
      </c>
      <c r="U1151" s="168"/>
      <c r="V1151" s="169" t="e">
        <f>IF(C1151="",NA(),MATCH($B1151&amp;$C1151,'Smelter Look-up'!$J:$J,0))</f>
        <v>#N/A</v>
      </c>
      <c r="X1151" s="170">
        <f t="shared" ref="X1151:X1214" ca="1" si="57">IF(AND(C1151="Smelter not listed",OR(LEN(D1151)=0,LEN(E1151)=0)),1,0)</f>
        <v>0</v>
      </c>
      <c r="AB1151" s="314" t="str">
        <f t="shared" si="56"/>
        <v/>
      </c>
    </row>
    <row r="1152" spans="1:28" s="170" customFormat="1" ht="20.25">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ref="S1152:S1215" ca="1" si="58">IF(B1152="","",IF(ISERROR(MATCH($E1152,CL,0)),"Unknown",INDIRECT("'C'!$A$"&amp;MATCH($E1152,CL,0)+1)))</f>
        <v/>
      </c>
      <c r="T1152" s="155" t="str">
        <f ca="1">IF(B1152="","",IF(ISERROR(MATCH($J1152,SorP!$B$1:$B$6226,0)),"",INDIRECT("'SorP'!$A$"&amp;MATCH($S1152&amp;$J1152,SorP!C:C,0))))</f>
        <v/>
      </c>
      <c r="U1152" s="168"/>
      <c r="V1152" s="169" t="e">
        <f>IF(C1152="",NA(),MATCH($B1152&amp;$C1152,'Smelter Look-up'!$J:$J,0))</f>
        <v>#N/A</v>
      </c>
      <c r="X1152" s="170">
        <f t="shared" ca="1" si="57"/>
        <v>0</v>
      </c>
      <c r="AB1152" s="314" t="str">
        <f t="shared" si="56"/>
        <v/>
      </c>
    </row>
    <row r="1153" spans="1:28" s="170" customFormat="1" ht="20.25">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6"/>
        <v/>
      </c>
    </row>
    <row r="1154" spans="1:28" s="170" customFormat="1" ht="20.25">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6"/>
        <v/>
      </c>
    </row>
    <row r="1155" spans="1:28" s="170" customFormat="1" ht="20.25">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6"/>
        <v/>
      </c>
    </row>
    <row r="1156" spans="1:28" s="170" customFormat="1" ht="20.25">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6"/>
        <v/>
      </c>
    </row>
    <row r="1157" spans="1:28" s="170" customFormat="1" ht="20.25">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si="56"/>
        <v/>
      </c>
    </row>
    <row r="1158" spans="1:28" s="170" customFormat="1" ht="20.25">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ref="AB1158:AB1221" si="59">IF(C1158="","",B1158)</f>
        <v/>
      </c>
    </row>
    <row r="1159" spans="1:28" s="170" customFormat="1" ht="20.25">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25">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25">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25">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25">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25">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25">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25">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25">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25">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25">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25">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25">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25">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25">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25">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25">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25">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25">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25">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25">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25">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25">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25">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25">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25">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25">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25">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25">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25">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25">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25">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25">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25">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25">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25">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25">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25">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25">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25">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25">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25">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25">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4" t="str">
        <f t="shared" si="59"/>
        <v/>
      </c>
    </row>
    <row r="1202" spans="1:28" s="170" customFormat="1" ht="20.25">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4" t="str">
        <f t="shared" si="59"/>
        <v/>
      </c>
    </row>
    <row r="1203" spans="1:28" s="170" customFormat="1" ht="20.25">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4" t="str">
        <f t="shared" si="59"/>
        <v/>
      </c>
    </row>
    <row r="1204" spans="1:28" s="170" customFormat="1" ht="20.25">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4" t="str">
        <f t="shared" si="59"/>
        <v/>
      </c>
    </row>
    <row r="1205" spans="1:28" s="170" customFormat="1" ht="20.25">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4" t="str">
        <f t="shared" si="59"/>
        <v/>
      </c>
    </row>
    <row r="1206" spans="1:28" s="170" customFormat="1" ht="20.25">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4" t="str">
        <f t="shared" si="59"/>
        <v/>
      </c>
    </row>
    <row r="1207" spans="1:28" s="170" customFormat="1" ht="20.25">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4" t="str">
        <f t="shared" si="59"/>
        <v/>
      </c>
    </row>
    <row r="1208" spans="1:28" s="170" customFormat="1" ht="20.25">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4" t="str">
        <f t="shared" si="59"/>
        <v/>
      </c>
    </row>
    <row r="1209" spans="1:28" s="170" customFormat="1" ht="20.25">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4" t="str">
        <f t="shared" si="59"/>
        <v/>
      </c>
    </row>
    <row r="1210" spans="1:28" s="170" customFormat="1" ht="20.25">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14" t="str">
        <f t="shared" si="59"/>
        <v/>
      </c>
    </row>
    <row r="1211" spans="1:28" s="170" customFormat="1" ht="20.25">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ca="1" si="57"/>
        <v>0</v>
      </c>
      <c r="AB1211" s="314" t="str">
        <f t="shared" si="59"/>
        <v/>
      </c>
    </row>
    <row r="1212" spans="1:28" s="170" customFormat="1" ht="20.25">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58"/>
        <v/>
      </c>
      <c r="T1212" s="155" t="str">
        <f ca="1">IF(B1212="","",IF(ISERROR(MATCH($J1212,SorP!$B$1:$B$6226,0)),"",INDIRECT("'SorP'!$A$"&amp;MATCH($S1212&amp;$J1212,SorP!C:C,0))))</f>
        <v/>
      </c>
      <c r="U1212" s="168"/>
      <c r="V1212" s="169" t="e">
        <f>IF(C1212="",NA(),MATCH($B1212&amp;$C1212,'Smelter Look-up'!$J:$J,0))</f>
        <v>#N/A</v>
      </c>
      <c r="X1212" s="170">
        <f t="shared" ca="1" si="57"/>
        <v>0</v>
      </c>
      <c r="AB1212" s="314" t="str">
        <f t="shared" si="59"/>
        <v/>
      </c>
    </row>
    <row r="1213" spans="1:28" s="170" customFormat="1" ht="20.25">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58"/>
        <v/>
      </c>
      <c r="T1213" s="155" t="str">
        <f ca="1">IF(B1213="","",IF(ISERROR(MATCH($J1213,SorP!$B$1:$B$6226,0)),"",INDIRECT("'SorP'!$A$"&amp;MATCH($S1213&amp;$J1213,SorP!C:C,0))))</f>
        <v/>
      </c>
      <c r="U1213" s="168"/>
      <c r="V1213" s="169" t="e">
        <f>IF(C1213="",NA(),MATCH($B1213&amp;$C1213,'Smelter Look-up'!$J:$J,0))</f>
        <v>#N/A</v>
      </c>
      <c r="X1213" s="170">
        <f t="shared" ca="1" si="57"/>
        <v>0</v>
      </c>
      <c r="AB1213" s="314" t="str">
        <f t="shared" si="59"/>
        <v/>
      </c>
    </row>
    <row r="1214" spans="1:28" s="170" customFormat="1" ht="20.25">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58"/>
        <v/>
      </c>
      <c r="T1214" s="155" t="str">
        <f ca="1">IF(B1214="","",IF(ISERROR(MATCH($J1214,SorP!$B$1:$B$6226,0)),"",INDIRECT("'SorP'!$A$"&amp;MATCH($S1214&amp;$J1214,SorP!C:C,0))))</f>
        <v/>
      </c>
      <c r="U1214" s="168"/>
      <c r="V1214" s="169" t="e">
        <f>IF(C1214="",NA(),MATCH($B1214&amp;$C1214,'Smelter Look-up'!$J:$J,0))</f>
        <v>#N/A</v>
      </c>
      <c r="X1214" s="170">
        <f t="shared" ca="1" si="57"/>
        <v>0</v>
      </c>
      <c r="AB1214" s="314" t="str">
        <f t="shared" si="59"/>
        <v/>
      </c>
    </row>
    <row r="1215" spans="1:28" s="170" customFormat="1" ht="20.25">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58"/>
        <v/>
      </c>
      <c r="T1215" s="155" t="str">
        <f ca="1">IF(B1215="","",IF(ISERROR(MATCH($J1215,SorP!$B$1:$B$6226,0)),"",INDIRECT("'SorP'!$A$"&amp;MATCH($S1215&amp;$J1215,SorP!C:C,0))))</f>
        <v/>
      </c>
      <c r="U1215" s="168"/>
      <c r="V1215" s="169" t="e">
        <f>IF(C1215="",NA(),MATCH($B1215&amp;$C1215,'Smelter Look-up'!$J:$J,0))</f>
        <v>#N/A</v>
      </c>
      <c r="X1215" s="170">
        <f t="shared" ref="X1215:X1278" ca="1" si="60">IF(AND(C1215="Smelter not listed",OR(LEN(D1215)=0,LEN(E1215)=0)),1,0)</f>
        <v>0</v>
      </c>
      <c r="AB1215" s="314" t="str">
        <f t="shared" si="59"/>
        <v/>
      </c>
    </row>
    <row r="1216" spans="1:28" s="170" customFormat="1" ht="20.25">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ref="S1216:S1279" ca="1" si="61">IF(B1216="","",IF(ISERROR(MATCH($E1216,CL,0)),"Unknown",INDIRECT("'C'!$A$"&amp;MATCH($E1216,CL,0)+1)))</f>
        <v/>
      </c>
      <c r="T1216" s="155" t="str">
        <f ca="1">IF(B1216="","",IF(ISERROR(MATCH($J1216,SorP!$B$1:$B$6226,0)),"",INDIRECT("'SorP'!$A$"&amp;MATCH($S1216&amp;$J1216,SorP!C:C,0))))</f>
        <v/>
      </c>
      <c r="U1216" s="168"/>
      <c r="V1216" s="169" t="e">
        <f>IF(C1216="",NA(),MATCH($B1216&amp;$C1216,'Smelter Look-up'!$J:$J,0))</f>
        <v>#N/A</v>
      </c>
      <c r="X1216" s="170">
        <f t="shared" ca="1" si="60"/>
        <v>0</v>
      </c>
      <c r="AB1216" s="314" t="str">
        <f t="shared" si="59"/>
        <v/>
      </c>
    </row>
    <row r="1217" spans="1:28" s="170" customFormat="1" ht="20.25">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59"/>
        <v/>
      </c>
    </row>
    <row r="1218" spans="1:28" s="170" customFormat="1" ht="20.25">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59"/>
        <v/>
      </c>
    </row>
    <row r="1219" spans="1:28" s="170" customFormat="1" ht="20.25">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59"/>
        <v/>
      </c>
    </row>
    <row r="1220" spans="1:28" s="170" customFormat="1" ht="20.25">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59"/>
        <v/>
      </c>
    </row>
    <row r="1221" spans="1:28" s="170" customFormat="1" ht="20.25">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si="59"/>
        <v/>
      </c>
    </row>
    <row r="1222" spans="1:28" s="170" customFormat="1" ht="20.25">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ref="AB1222:AB1285" si="62">IF(C1222="","",B1222)</f>
        <v/>
      </c>
    </row>
    <row r="1223" spans="1:28" s="170" customFormat="1" ht="20.25">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25">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25">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25">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25">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25">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25">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25">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25">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25">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25">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25">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25">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25">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25">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25">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25">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25">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25">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25">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25">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25">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25">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25">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25">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25">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25">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25">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25">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25">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25">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25">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25">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25">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25">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25">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25">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25">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25">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25">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25">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25">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25">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4" t="str">
        <f t="shared" si="62"/>
        <v/>
      </c>
    </row>
    <row r="1266" spans="1:28" s="170" customFormat="1" ht="20.25">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4" t="str">
        <f t="shared" si="62"/>
        <v/>
      </c>
    </row>
    <row r="1267" spans="1:28" s="170" customFormat="1" ht="20.25">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4" t="str">
        <f t="shared" si="62"/>
        <v/>
      </c>
    </row>
    <row r="1268" spans="1:28" s="170" customFormat="1" ht="20.25">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4" t="str">
        <f t="shared" si="62"/>
        <v/>
      </c>
    </row>
    <row r="1269" spans="1:28" s="170" customFormat="1" ht="20.25">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4" t="str">
        <f t="shared" si="62"/>
        <v/>
      </c>
    </row>
    <row r="1270" spans="1:28" s="170" customFormat="1" ht="20.25">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4" t="str">
        <f t="shared" si="62"/>
        <v/>
      </c>
    </row>
    <row r="1271" spans="1:28" s="170" customFormat="1" ht="20.25">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4" t="str">
        <f t="shared" si="62"/>
        <v/>
      </c>
    </row>
    <row r="1272" spans="1:28" s="170" customFormat="1" ht="20.25">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4" t="str">
        <f t="shared" si="62"/>
        <v/>
      </c>
    </row>
    <row r="1273" spans="1:28" s="170" customFormat="1" ht="20.25">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4" t="str">
        <f t="shared" si="62"/>
        <v/>
      </c>
    </row>
    <row r="1274" spans="1:28" s="170" customFormat="1" ht="20.25">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14" t="str">
        <f t="shared" si="62"/>
        <v/>
      </c>
    </row>
    <row r="1275" spans="1:28" s="170" customFormat="1" ht="20.25">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ca="1" si="60"/>
        <v>0</v>
      </c>
      <c r="AB1275" s="314" t="str">
        <f t="shared" si="62"/>
        <v/>
      </c>
    </row>
    <row r="1276" spans="1:28" s="170" customFormat="1" ht="20.25">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1"/>
        <v/>
      </c>
      <c r="T1276" s="155" t="str">
        <f ca="1">IF(B1276="","",IF(ISERROR(MATCH($J1276,SorP!$B$1:$B$6226,0)),"",INDIRECT("'SorP'!$A$"&amp;MATCH($S1276&amp;$J1276,SorP!C:C,0))))</f>
        <v/>
      </c>
      <c r="U1276" s="168"/>
      <c r="V1276" s="169" t="e">
        <f>IF(C1276="",NA(),MATCH($B1276&amp;$C1276,'Smelter Look-up'!$J:$J,0))</f>
        <v>#N/A</v>
      </c>
      <c r="X1276" s="170">
        <f t="shared" ca="1" si="60"/>
        <v>0</v>
      </c>
      <c r="AB1276" s="314" t="str">
        <f t="shared" si="62"/>
        <v/>
      </c>
    </row>
    <row r="1277" spans="1:28" s="170" customFormat="1" ht="20.25">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1"/>
        <v/>
      </c>
      <c r="T1277" s="155" t="str">
        <f ca="1">IF(B1277="","",IF(ISERROR(MATCH($J1277,SorP!$B$1:$B$6226,0)),"",INDIRECT("'SorP'!$A$"&amp;MATCH($S1277&amp;$J1277,SorP!C:C,0))))</f>
        <v/>
      </c>
      <c r="U1277" s="168"/>
      <c r="V1277" s="169" t="e">
        <f>IF(C1277="",NA(),MATCH($B1277&amp;$C1277,'Smelter Look-up'!$J:$J,0))</f>
        <v>#N/A</v>
      </c>
      <c r="X1277" s="170">
        <f t="shared" ca="1" si="60"/>
        <v>0</v>
      </c>
      <c r="AB1277" s="314" t="str">
        <f t="shared" si="62"/>
        <v/>
      </c>
    </row>
    <row r="1278" spans="1:28" s="170" customFormat="1" ht="20.25">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1"/>
        <v/>
      </c>
      <c r="T1278" s="155" t="str">
        <f ca="1">IF(B1278="","",IF(ISERROR(MATCH($J1278,SorP!$B$1:$B$6226,0)),"",INDIRECT("'SorP'!$A$"&amp;MATCH($S1278&amp;$J1278,SorP!C:C,0))))</f>
        <v/>
      </c>
      <c r="U1278" s="168"/>
      <c r="V1278" s="169" t="e">
        <f>IF(C1278="",NA(),MATCH($B1278&amp;$C1278,'Smelter Look-up'!$J:$J,0))</f>
        <v>#N/A</v>
      </c>
      <c r="X1278" s="170">
        <f t="shared" ca="1" si="60"/>
        <v>0</v>
      </c>
      <c r="AB1278" s="314" t="str">
        <f t="shared" si="62"/>
        <v/>
      </c>
    </row>
    <row r="1279" spans="1:28" s="170" customFormat="1" ht="20.25">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1"/>
        <v/>
      </c>
      <c r="T1279" s="155" t="str">
        <f ca="1">IF(B1279="","",IF(ISERROR(MATCH($J1279,SorP!$B$1:$B$6226,0)),"",INDIRECT("'SorP'!$A$"&amp;MATCH($S1279&amp;$J1279,SorP!C:C,0))))</f>
        <v/>
      </c>
      <c r="U1279" s="168"/>
      <c r="V1279" s="169" t="e">
        <f>IF(C1279="",NA(),MATCH($B1279&amp;$C1279,'Smelter Look-up'!$J:$J,0))</f>
        <v>#N/A</v>
      </c>
      <c r="X1279" s="170">
        <f t="shared" ref="X1279:X1342" ca="1" si="63">IF(AND(C1279="Smelter not listed",OR(LEN(D1279)=0,LEN(E1279)=0)),1,0)</f>
        <v>0</v>
      </c>
      <c r="AB1279" s="314" t="str">
        <f t="shared" si="62"/>
        <v/>
      </c>
    </row>
    <row r="1280" spans="1:28" s="170" customFormat="1" ht="20.25">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ref="S1280:S1343" ca="1" si="64">IF(B1280="","",IF(ISERROR(MATCH($E1280,CL,0)),"Unknown",INDIRECT("'C'!$A$"&amp;MATCH($E1280,CL,0)+1)))</f>
        <v/>
      </c>
      <c r="T1280" s="155" t="str">
        <f ca="1">IF(B1280="","",IF(ISERROR(MATCH($J1280,SorP!$B$1:$B$6226,0)),"",INDIRECT("'SorP'!$A$"&amp;MATCH($S1280&amp;$J1280,SorP!C:C,0))))</f>
        <v/>
      </c>
      <c r="U1280" s="168"/>
      <c r="V1280" s="169" t="e">
        <f>IF(C1280="",NA(),MATCH($B1280&amp;$C1280,'Smelter Look-up'!$J:$J,0))</f>
        <v>#N/A</v>
      </c>
      <c r="X1280" s="170">
        <f t="shared" ca="1" si="63"/>
        <v>0</v>
      </c>
      <c r="AB1280" s="314" t="str">
        <f t="shared" si="62"/>
        <v/>
      </c>
    </row>
    <row r="1281" spans="1:28" s="170" customFormat="1" ht="20.25">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2"/>
        <v/>
      </c>
    </row>
    <row r="1282" spans="1:28" s="170" customFormat="1" ht="20.25">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2"/>
        <v/>
      </c>
    </row>
    <row r="1283" spans="1:28" s="170" customFormat="1" ht="20.25">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2"/>
        <v/>
      </c>
    </row>
    <row r="1284" spans="1:28" s="170" customFormat="1" ht="20.25">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2"/>
        <v/>
      </c>
    </row>
    <row r="1285" spans="1:28" s="170" customFormat="1" ht="20.25">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si="62"/>
        <v/>
      </c>
    </row>
    <row r="1286" spans="1:28" s="170" customFormat="1" ht="20.25">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ref="AB1286:AB1349" si="65">IF(C1286="","",B1286)</f>
        <v/>
      </c>
    </row>
    <row r="1287" spans="1:28" s="170" customFormat="1" ht="20.25">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25">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25">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25">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25">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25">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25">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25">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25">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25">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25">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25">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25">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25">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25">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25">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25">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25">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25">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25">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25">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25">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25">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25">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25">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25">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25">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25">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25">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25">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25">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25">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25">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25">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25">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25">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25">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25">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25">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25">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25">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25">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25">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4" t="str">
        <f t="shared" si="65"/>
        <v/>
      </c>
    </row>
    <row r="1330" spans="1:28" s="170" customFormat="1" ht="20.25">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4" t="str">
        <f t="shared" si="65"/>
        <v/>
      </c>
    </row>
    <row r="1331" spans="1:28" s="170" customFormat="1" ht="20.25">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4" t="str">
        <f t="shared" si="65"/>
        <v/>
      </c>
    </row>
    <row r="1332" spans="1:28" s="170" customFormat="1" ht="20.25">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4" t="str">
        <f t="shared" si="65"/>
        <v/>
      </c>
    </row>
    <row r="1333" spans="1:28" s="170" customFormat="1" ht="20.25">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4" t="str">
        <f t="shared" si="65"/>
        <v/>
      </c>
    </row>
    <row r="1334" spans="1:28" s="170" customFormat="1" ht="20.25">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4" t="str">
        <f t="shared" si="65"/>
        <v/>
      </c>
    </row>
    <row r="1335" spans="1:28" s="170" customFormat="1" ht="20.25">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4" t="str">
        <f t="shared" si="65"/>
        <v/>
      </c>
    </row>
    <row r="1336" spans="1:28" s="170" customFormat="1" ht="20.25">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4" t="str">
        <f t="shared" si="65"/>
        <v/>
      </c>
    </row>
    <row r="1337" spans="1:28" s="170" customFormat="1" ht="20.25">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4" t="str">
        <f t="shared" si="65"/>
        <v/>
      </c>
    </row>
    <row r="1338" spans="1:28" s="170" customFormat="1" ht="20.25">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14" t="str">
        <f t="shared" si="65"/>
        <v/>
      </c>
    </row>
    <row r="1339" spans="1:28" s="170" customFormat="1" ht="20.25">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ca="1" si="63"/>
        <v>0</v>
      </c>
      <c r="AB1339" s="314" t="str">
        <f t="shared" si="65"/>
        <v/>
      </c>
    </row>
    <row r="1340" spans="1:28" s="170" customFormat="1" ht="20.25">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4"/>
        <v/>
      </c>
      <c r="T1340" s="155" t="str">
        <f ca="1">IF(B1340="","",IF(ISERROR(MATCH($J1340,SorP!$B$1:$B$6226,0)),"",INDIRECT("'SorP'!$A$"&amp;MATCH($S1340&amp;$J1340,SorP!C:C,0))))</f>
        <v/>
      </c>
      <c r="U1340" s="168"/>
      <c r="V1340" s="169" t="e">
        <f>IF(C1340="",NA(),MATCH($B1340&amp;$C1340,'Smelter Look-up'!$J:$J,0))</f>
        <v>#N/A</v>
      </c>
      <c r="X1340" s="170">
        <f t="shared" ca="1" si="63"/>
        <v>0</v>
      </c>
      <c r="AB1340" s="314" t="str">
        <f t="shared" si="65"/>
        <v/>
      </c>
    </row>
    <row r="1341" spans="1:28" s="170" customFormat="1" ht="20.25">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4"/>
        <v/>
      </c>
      <c r="T1341" s="155" t="str">
        <f ca="1">IF(B1341="","",IF(ISERROR(MATCH($J1341,SorP!$B$1:$B$6226,0)),"",INDIRECT("'SorP'!$A$"&amp;MATCH($S1341&amp;$J1341,SorP!C:C,0))))</f>
        <v/>
      </c>
      <c r="U1341" s="168"/>
      <c r="V1341" s="169" t="e">
        <f>IF(C1341="",NA(),MATCH($B1341&amp;$C1341,'Smelter Look-up'!$J:$J,0))</f>
        <v>#N/A</v>
      </c>
      <c r="X1341" s="170">
        <f t="shared" ca="1" si="63"/>
        <v>0</v>
      </c>
      <c r="AB1341" s="314" t="str">
        <f t="shared" si="65"/>
        <v/>
      </c>
    </row>
    <row r="1342" spans="1:28" s="170" customFormat="1" ht="20.25">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4"/>
        <v/>
      </c>
      <c r="T1342" s="155" t="str">
        <f ca="1">IF(B1342="","",IF(ISERROR(MATCH($J1342,SorP!$B$1:$B$6226,0)),"",INDIRECT("'SorP'!$A$"&amp;MATCH($S1342&amp;$J1342,SorP!C:C,0))))</f>
        <v/>
      </c>
      <c r="U1342" s="168"/>
      <c r="V1342" s="169" t="e">
        <f>IF(C1342="",NA(),MATCH($B1342&amp;$C1342,'Smelter Look-up'!$J:$J,0))</f>
        <v>#N/A</v>
      </c>
      <c r="X1342" s="170">
        <f t="shared" ca="1" si="63"/>
        <v>0</v>
      </c>
      <c r="AB1342" s="314" t="str">
        <f t="shared" si="65"/>
        <v/>
      </c>
    </row>
    <row r="1343" spans="1:28" s="170" customFormat="1" ht="20.25">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4"/>
        <v/>
      </c>
      <c r="T1343" s="155" t="str">
        <f ca="1">IF(B1343="","",IF(ISERROR(MATCH($J1343,SorP!$B$1:$B$6226,0)),"",INDIRECT("'SorP'!$A$"&amp;MATCH($S1343&amp;$J1343,SorP!C:C,0))))</f>
        <v/>
      </c>
      <c r="U1343" s="168"/>
      <c r="V1343" s="169" t="e">
        <f>IF(C1343="",NA(),MATCH($B1343&amp;$C1343,'Smelter Look-up'!$J:$J,0))</f>
        <v>#N/A</v>
      </c>
      <c r="X1343" s="170">
        <f t="shared" ref="X1343:X1406" ca="1" si="66">IF(AND(C1343="Smelter not listed",OR(LEN(D1343)=0,LEN(E1343)=0)),1,0)</f>
        <v>0</v>
      </c>
      <c r="AB1343" s="314" t="str">
        <f t="shared" si="65"/>
        <v/>
      </c>
    </row>
    <row r="1344" spans="1:28" s="170" customFormat="1" ht="20.25">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ref="S1344:S1407" ca="1" si="67">IF(B1344="","",IF(ISERROR(MATCH($E1344,CL,0)),"Unknown",INDIRECT("'C'!$A$"&amp;MATCH($E1344,CL,0)+1)))</f>
        <v/>
      </c>
      <c r="T1344" s="155" t="str">
        <f ca="1">IF(B1344="","",IF(ISERROR(MATCH($J1344,SorP!$B$1:$B$6226,0)),"",INDIRECT("'SorP'!$A$"&amp;MATCH($S1344&amp;$J1344,SorP!C:C,0))))</f>
        <v/>
      </c>
      <c r="U1344" s="168"/>
      <c r="V1344" s="169" t="e">
        <f>IF(C1344="",NA(),MATCH($B1344&amp;$C1344,'Smelter Look-up'!$J:$J,0))</f>
        <v>#N/A</v>
      </c>
      <c r="X1344" s="170">
        <f t="shared" ca="1" si="66"/>
        <v>0</v>
      </c>
      <c r="AB1344" s="314" t="str">
        <f t="shared" si="65"/>
        <v/>
      </c>
    </row>
    <row r="1345" spans="1:28" s="170" customFormat="1" ht="20.25">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5"/>
        <v/>
      </c>
    </row>
    <row r="1346" spans="1:28" s="170" customFormat="1" ht="20.25">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5"/>
        <v/>
      </c>
    </row>
    <row r="1347" spans="1:28" s="170" customFormat="1" ht="20.25">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5"/>
        <v/>
      </c>
    </row>
    <row r="1348" spans="1:28" s="170" customFormat="1" ht="20.25">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5"/>
        <v/>
      </c>
    </row>
    <row r="1349" spans="1:28" s="170" customFormat="1" ht="20.25">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si="65"/>
        <v/>
      </c>
    </row>
    <row r="1350" spans="1:28" s="170" customFormat="1" ht="20.25">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ref="AB1350:AB1413" si="68">IF(C1350="","",B1350)</f>
        <v/>
      </c>
    </row>
    <row r="1351" spans="1:28" s="170" customFormat="1" ht="20.25">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25">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25">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25">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25">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25">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25">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25">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25">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25">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25">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25">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25">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25">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25">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25">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25">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25">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25">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25">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25">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25">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25">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25">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25">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25">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25">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25">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25">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25">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25">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25">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25">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25">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25">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25">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25">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25">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25">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25">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25">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25">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25">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4" t="str">
        <f t="shared" si="68"/>
        <v/>
      </c>
    </row>
    <row r="1394" spans="1:28" s="170" customFormat="1" ht="20.25">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4" t="str">
        <f t="shared" si="68"/>
        <v/>
      </c>
    </row>
    <row r="1395" spans="1:28" s="170" customFormat="1" ht="20.25">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4" t="str">
        <f t="shared" si="68"/>
        <v/>
      </c>
    </row>
    <row r="1396" spans="1:28" s="170" customFormat="1" ht="20.25">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4" t="str">
        <f t="shared" si="68"/>
        <v/>
      </c>
    </row>
    <row r="1397" spans="1:28" s="170" customFormat="1" ht="20.25">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4" t="str">
        <f t="shared" si="68"/>
        <v/>
      </c>
    </row>
    <row r="1398" spans="1:28" s="170" customFormat="1" ht="20.25">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4" t="str">
        <f t="shared" si="68"/>
        <v/>
      </c>
    </row>
    <row r="1399" spans="1:28" s="170" customFormat="1" ht="20.25">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4" t="str">
        <f t="shared" si="68"/>
        <v/>
      </c>
    </row>
    <row r="1400" spans="1:28" s="170" customFormat="1" ht="20.25">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4" t="str">
        <f t="shared" si="68"/>
        <v/>
      </c>
    </row>
    <row r="1401" spans="1:28" s="170" customFormat="1" ht="20.25">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4" t="str">
        <f t="shared" si="68"/>
        <v/>
      </c>
    </row>
    <row r="1402" spans="1:28" s="170" customFormat="1" ht="20.25">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14" t="str">
        <f t="shared" si="68"/>
        <v/>
      </c>
    </row>
    <row r="1403" spans="1:28" s="170" customFormat="1" ht="20.25">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ca="1" si="66"/>
        <v>0</v>
      </c>
      <c r="AB1403" s="314" t="str">
        <f t="shared" si="68"/>
        <v/>
      </c>
    </row>
    <row r="1404" spans="1:28" s="170" customFormat="1" ht="20.25">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67"/>
        <v/>
      </c>
      <c r="T1404" s="155" t="str">
        <f ca="1">IF(B1404="","",IF(ISERROR(MATCH($J1404,SorP!$B$1:$B$6226,0)),"",INDIRECT("'SorP'!$A$"&amp;MATCH($S1404&amp;$J1404,SorP!C:C,0))))</f>
        <v/>
      </c>
      <c r="U1404" s="168"/>
      <c r="V1404" s="169" t="e">
        <f>IF(C1404="",NA(),MATCH($B1404&amp;$C1404,'Smelter Look-up'!$J:$J,0))</f>
        <v>#N/A</v>
      </c>
      <c r="X1404" s="170">
        <f t="shared" ca="1" si="66"/>
        <v>0</v>
      </c>
      <c r="AB1404" s="314" t="str">
        <f t="shared" si="68"/>
        <v/>
      </c>
    </row>
    <row r="1405" spans="1:28" s="170" customFormat="1" ht="20.25">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67"/>
        <v/>
      </c>
      <c r="T1405" s="155" t="str">
        <f ca="1">IF(B1405="","",IF(ISERROR(MATCH($J1405,SorP!$B$1:$B$6226,0)),"",INDIRECT("'SorP'!$A$"&amp;MATCH($S1405&amp;$J1405,SorP!C:C,0))))</f>
        <v/>
      </c>
      <c r="U1405" s="168"/>
      <c r="V1405" s="169" t="e">
        <f>IF(C1405="",NA(),MATCH($B1405&amp;$C1405,'Smelter Look-up'!$J:$J,0))</f>
        <v>#N/A</v>
      </c>
      <c r="X1405" s="170">
        <f t="shared" ca="1" si="66"/>
        <v>0</v>
      </c>
      <c r="AB1405" s="314" t="str">
        <f t="shared" si="68"/>
        <v/>
      </c>
    </row>
    <row r="1406" spans="1:28" s="170" customFormat="1" ht="20.25">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67"/>
        <v/>
      </c>
      <c r="T1406" s="155" t="str">
        <f ca="1">IF(B1406="","",IF(ISERROR(MATCH($J1406,SorP!$B$1:$B$6226,0)),"",INDIRECT("'SorP'!$A$"&amp;MATCH($S1406&amp;$J1406,SorP!C:C,0))))</f>
        <v/>
      </c>
      <c r="U1406" s="168"/>
      <c r="V1406" s="169" t="e">
        <f>IF(C1406="",NA(),MATCH($B1406&amp;$C1406,'Smelter Look-up'!$J:$J,0))</f>
        <v>#N/A</v>
      </c>
      <c r="X1406" s="170">
        <f t="shared" ca="1" si="66"/>
        <v>0</v>
      </c>
      <c r="AB1406" s="314" t="str">
        <f t="shared" si="68"/>
        <v/>
      </c>
    </row>
    <row r="1407" spans="1:28" s="170" customFormat="1" ht="20.25">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67"/>
        <v/>
      </c>
      <c r="T1407" s="155" t="str">
        <f ca="1">IF(B1407="","",IF(ISERROR(MATCH($J1407,SorP!$B$1:$B$6226,0)),"",INDIRECT("'SorP'!$A$"&amp;MATCH($S1407&amp;$J1407,SorP!C:C,0))))</f>
        <v/>
      </c>
      <c r="U1407" s="168"/>
      <c r="V1407" s="169" t="e">
        <f>IF(C1407="",NA(),MATCH($B1407&amp;$C1407,'Smelter Look-up'!$J:$J,0))</f>
        <v>#N/A</v>
      </c>
      <c r="X1407" s="170">
        <f t="shared" ref="X1407:X1470" ca="1" si="69">IF(AND(C1407="Smelter not listed",OR(LEN(D1407)=0,LEN(E1407)=0)),1,0)</f>
        <v>0</v>
      </c>
      <c r="AB1407" s="314" t="str">
        <f t="shared" si="68"/>
        <v/>
      </c>
    </row>
    <row r="1408" spans="1:28" s="170" customFormat="1" ht="20.25">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ref="S1408:S1471" ca="1" si="70">IF(B1408="","",IF(ISERROR(MATCH($E1408,CL,0)),"Unknown",INDIRECT("'C'!$A$"&amp;MATCH($E1408,CL,0)+1)))</f>
        <v/>
      </c>
      <c r="T1408" s="155" t="str">
        <f ca="1">IF(B1408="","",IF(ISERROR(MATCH($J1408,SorP!$B$1:$B$6226,0)),"",INDIRECT("'SorP'!$A$"&amp;MATCH($S1408&amp;$J1408,SorP!C:C,0))))</f>
        <v/>
      </c>
      <c r="U1408" s="168"/>
      <c r="V1408" s="169" t="e">
        <f>IF(C1408="",NA(),MATCH($B1408&amp;$C1408,'Smelter Look-up'!$J:$J,0))</f>
        <v>#N/A</v>
      </c>
      <c r="X1408" s="170">
        <f t="shared" ca="1" si="69"/>
        <v>0</v>
      </c>
      <c r="AB1408" s="314" t="str">
        <f t="shared" si="68"/>
        <v/>
      </c>
    </row>
    <row r="1409" spans="1:28" s="170" customFormat="1" ht="20.25">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68"/>
        <v/>
      </c>
    </row>
    <row r="1410" spans="1:28" s="170" customFormat="1" ht="20.25">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68"/>
        <v/>
      </c>
    </row>
    <row r="1411" spans="1:28" s="170" customFormat="1" ht="20.25">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68"/>
        <v/>
      </c>
    </row>
    <row r="1412" spans="1:28" s="170" customFormat="1" ht="20.25">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68"/>
        <v/>
      </c>
    </row>
    <row r="1413" spans="1:28" s="170" customFormat="1" ht="20.25">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si="68"/>
        <v/>
      </c>
    </row>
    <row r="1414" spans="1:28" s="170" customFormat="1" ht="20.25">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ref="AB1414:AB1477" si="71">IF(C1414="","",B1414)</f>
        <v/>
      </c>
    </row>
    <row r="1415" spans="1:28" s="170" customFormat="1" ht="20.25">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25">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25">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25">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25">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25">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25">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25">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25">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25">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25">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25">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25">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25">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25">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25">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25">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25">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25">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25">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25">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25">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25">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25">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25">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25">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25">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25">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25">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25">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25">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25">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25">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25">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25">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25">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25">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25">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25">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25">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25">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25">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25">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4" t="str">
        <f t="shared" si="71"/>
        <v/>
      </c>
    </row>
    <row r="1458" spans="1:28" s="170" customFormat="1" ht="20.25">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4" t="str">
        <f t="shared" si="71"/>
        <v/>
      </c>
    </row>
    <row r="1459" spans="1:28" s="170" customFormat="1" ht="20.25">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4" t="str">
        <f t="shared" si="71"/>
        <v/>
      </c>
    </row>
    <row r="1460" spans="1:28" s="170" customFormat="1" ht="20.25">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4" t="str">
        <f t="shared" si="71"/>
        <v/>
      </c>
    </row>
    <row r="1461" spans="1:28" s="170" customFormat="1" ht="20.25">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4" t="str">
        <f t="shared" si="71"/>
        <v/>
      </c>
    </row>
    <row r="1462" spans="1:28" s="170" customFormat="1" ht="20.25">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4" t="str">
        <f t="shared" si="71"/>
        <v/>
      </c>
    </row>
    <row r="1463" spans="1:28" s="170" customFormat="1" ht="20.25">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4" t="str">
        <f t="shared" si="71"/>
        <v/>
      </c>
    </row>
    <row r="1464" spans="1:28" s="170" customFormat="1" ht="20.25">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4" t="str">
        <f t="shared" si="71"/>
        <v/>
      </c>
    </row>
    <row r="1465" spans="1:28" s="170" customFormat="1" ht="20.25">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4" t="str">
        <f t="shared" si="71"/>
        <v/>
      </c>
    </row>
    <row r="1466" spans="1:28" s="170" customFormat="1" ht="20.25">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14" t="str">
        <f t="shared" si="71"/>
        <v/>
      </c>
    </row>
    <row r="1467" spans="1:28" s="170" customFormat="1" ht="20.25">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ca="1" si="69"/>
        <v>0</v>
      </c>
      <c r="AB1467" s="314" t="str">
        <f t="shared" si="71"/>
        <v/>
      </c>
    </row>
    <row r="1468" spans="1:28" s="170" customFormat="1" ht="20.25">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0"/>
        <v/>
      </c>
      <c r="T1468" s="155" t="str">
        <f ca="1">IF(B1468="","",IF(ISERROR(MATCH($J1468,SorP!$B$1:$B$6226,0)),"",INDIRECT("'SorP'!$A$"&amp;MATCH($S1468&amp;$J1468,SorP!C:C,0))))</f>
        <v/>
      </c>
      <c r="U1468" s="168"/>
      <c r="V1468" s="169" t="e">
        <f>IF(C1468="",NA(),MATCH($B1468&amp;$C1468,'Smelter Look-up'!$J:$J,0))</f>
        <v>#N/A</v>
      </c>
      <c r="X1468" s="170">
        <f t="shared" ca="1" si="69"/>
        <v>0</v>
      </c>
      <c r="AB1468" s="314" t="str">
        <f t="shared" si="71"/>
        <v/>
      </c>
    </row>
    <row r="1469" spans="1:28" s="170" customFormat="1" ht="20.25">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0"/>
        <v/>
      </c>
      <c r="T1469" s="155" t="str">
        <f ca="1">IF(B1469="","",IF(ISERROR(MATCH($J1469,SorP!$B$1:$B$6226,0)),"",INDIRECT("'SorP'!$A$"&amp;MATCH($S1469&amp;$J1469,SorP!C:C,0))))</f>
        <v/>
      </c>
      <c r="U1469" s="168"/>
      <c r="V1469" s="169" t="e">
        <f>IF(C1469="",NA(),MATCH($B1469&amp;$C1469,'Smelter Look-up'!$J:$J,0))</f>
        <v>#N/A</v>
      </c>
      <c r="X1469" s="170">
        <f t="shared" ca="1" si="69"/>
        <v>0</v>
      </c>
      <c r="AB1469" s="314" t="str">
        <f t="shared" si="71"/>
        <v/>
      </c>
    </row>
    <row r="1470" spans="1:28" s="170" customFormat="1" ht="20.25">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0"/>
        <v/>
      </c>
      <c r="T1470" s="155" t="str">
        <f ca="1">IF(B1470="","",IF(ISERROR(MATCH($J1470,SorP!$B$1:$B$6226,0)),"",INDIRECT("'SorP'!$A$"&amp;MATCH($S1470&amp;$J1470,SorP!C:C,0))))</f>
        <v/>
      </c>
      <c r="U1470" s="168"/>
      <c r="V1470" s="169" t="e">
        <f>IF(C1470="",NA(),MATCH($B1470&amp;$C1470,'Smelter Look-up'!$J:$J,0))</f>
        <v>#N/A</v>
      </c>
      <c r="X1470" s="170">
        <f t="shared" ca="1" si="69"/>
        <v>0</v>
      </c>
      <c r="AB1470" s="314" t="str">
        <f t="shared" si="71"/>
        <v/>
      </c>
    </row>
    <row r="1471" spans="1:28" s="170" customFormat="1" ht="20.25">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0"/>
        <v/>
      </c>
      <c r="T1471" s="155" t="str">
        <f ca="1">IF(B1471="","",IF(ISERROR(MATCH($J1471,SorP!$B$1:$B$6226,0)),"",INDIRECT("'SorP'!$A$"&amp;MATCH($S1471&amp;$J1471,SorP!C:C,0))))</f>
        <v/>
      </c>
      <c r="U1471" s="168"/>
      <c r="V1471" s="169" t="e">
        <f>IF(C1471="",NA(),MATCH($B1471&amp;$C1471,'Smelter Look-up'!$J:$J,0))</f>
        <v>#N/A</v>
      </c>
      <c r="X1471" s="170">
        <f t="shared" ref="X1471:X1534" ca="1" si="72">IF(AND(C1471="Smelter not listed",OR(LEN(D1471)=0,LEN(E1471)=0)),1,0)</f>
        <v>0</v>
      </c>
      <c r="AB1471" s="314" t="str">
        <f t="shared" si="71"/>
        <v/>
      </c>
    </row>
    <row r="1472" spans="1:28" s="170" customFormat="1" ht="20.25">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ref="S1472:S1535" ca="1" si="73">IF(B1472="","",IF(ISERROR(MATCH($E1472,CL,0)),"Unknown",INDIRECT("'C'!$A$"&amp;MATCH($E1472,CL,0)+1)))</f>
        <v/>
      </c>
      <c r="T1472" s="155" t="str">
        <f ca="1">IF(B1472="","",IF(ISERROR(MATCH($J1472,SorP!$B$1:$B$6226,0)),"",INDIRECT("'SorP'!$A$"&amp;MATCH($S1472&amp;$J1472,SorP!C:C,0))))</f>
        <v/>
      </c>
      <c r="U1472" s="168"/>
      <c r="V1472" s="169" t="e">
        <f>IF(C1472="",NA(),MATCH($B1472&amp;$C1472,'Smelter Look-up'!$J:$J,0))</f>
        <v>#N/A</v>
      </c>
      <c r="X1472" s="170">
        <f t="shared" ca="1" si="72"/>
        <v>0</v>
      </c>
      <c r="AB1472" s="314" t="str">
        <f t="shared" si="71"/>
        <v/>
      </c>
    </row>
    <row r="1473" spans="1:28" s="170" customFormat="1" ht="20.25">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1"/>
        <v/>
      </c>
    </row>
    <row r="1474" spans="1:28" s="170" customFormat="1" ht="20.25">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1"/>
        <v/>
      </c>
    </row>
    <row r="1475" spans="1:28" s="170" customFormat="1" ht="20.25">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1"/>
        <v/>
      </c>
    </row>
    <row r="1476" spans="1:28" s="170" customFormat="1" ht="20.25">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1"/>
        <v/>
      </c>
    </row>
    <row r="1477" spans="1:28" s="170" customFormat="1" ht="20.25">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si="71"/>
        <v/>
      </c>
    </row>
    <row r="1478" spans="1:28" s="170" customFormat="1" ht="20.25">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ref="AB1478:AB1541" si="74">IF(C1478="","",B1478)</f>
        <v/>
      </c>
    </row>
    <row r="1479" spans="1:28" s="170" customFormat="1" ht="20.25">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25">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25">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25">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25">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25">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25">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25">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25">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25">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25">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25">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25">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25">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25">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25">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25">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25">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25">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25">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25">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25">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25">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25">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25">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25">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25">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25">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25">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25">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25">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25">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25">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25">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25">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25">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25">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25">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25">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25">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25">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25">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25">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4" t="str">
        <f t="shared" si="74"/>
        <v/>
      </c>
    </row>
    <row r="1522" spans="1:28" s="170" customFormat="1" ht="20.25">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4" t="str">
        <f t="shared" si="74"/>
        <v/>
      </c>
    </row>
    <row r="1523" spans="1:28" s="170" customFormat="1" ht="20.25">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4" t="str">
        <f t="shared" si="74"/>
        <v/>
      </c>
    </row>
    <row r="1524" spans="1:28" s="170" customFormat="1" ht="20.25">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4" t="str">
        <f t="shared" si="74"/>
        <v/>
      </c>
    </row>
    <row r="1525" spans="1:28" s="170" customFormat="1" ht="20.25">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4" t="str">
        <f t="shared" si="74"/>
        <v/>
      </c>
    </row>
    <row r="1526" spans="1:28" s="170" customFormat="1" ht="20.25">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4" t="str">
        <f t="shared" si="74"/>
        <v/>
      </c>
    </row>
    <row r="1527" spans="1:28" s="170" customFormat="1" ht="20.25">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4" t="str">
        <f t="shared" si="74"/>
        <v/>
      </c>
    </row>
    <row r="1528" spans="1:28" s="170" customFormat="1" ht="20.25">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4" t="str">
        <f t="shared" si="74"/>
        <v/>
      </c>
    </row>
    <row r="1529" spans="1:28" s="170" customFormat="1" ht="20.25">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4" t="str">
        <f t="shared" si="74"/>
        <v/>
      </c>
    </row>
    <row r="1530" spans="1:28" s="170" customFormat="1" ht="20.25">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14" t="str">
        <f t="shared" si="74"/>
        <v/>
      </c>
    </row>
    <row r="1531" spans="1:28" s="170" customFormat="1" ht="20.25">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ca="1" si="72"/>
        <v>0</v>
      </c>
      <c r="AB1531" s="314" t="str">
        <f t="shared" si="74"/>
        <v/>
      </c>
    </row>
    <row r="1532" spans="1:28" s="170" customFormat="1" ht="20.25">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3"/>
        <v/>
      </c>
      <c r="T1532" s="155" t="str">
        <f ca="1">IF(B1532="","",IF(ISERROR(MATCH($J1532,SorP!$B$1:$B$6226,0)),"",INDIRECT("'SorP'!$A$"&amp;MATCH($S1532&amp;$J1532,SorP!C:C,0))))</f>
        <v/>
      </c>
      <c r="U1532" s="168"/>
      <c r="V1532" s="169" t="e">
        <f>IF(C1532="",NA(),MATCH($B1532&amp;$C1532,'Smelter Look-up'!$J:$J,0))</f>
        <v>#N/A</v>
      </c>
      <c r="X1532" s="170">
        <f t="shared" ca="1" si="72"/>
        <v>0</v>
      </c>
      <c r="AB1532" s="314" t="str">
        <f t="shared" si="74"/>
        <v/>
      </c>
    </row>
    <row r="1533" spans="1:28" s="170" customFormat="1" ht="20.25">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3"/>
        <v/>
      </c>
      <c r="T1533" s="155" t="str">
        <f ca="1">IF(B1533="","",IF(ISERROR(MATCH($J1533,SorP!$B$1:$B$6226,0)),"",INDIRECT("'SorP'!$A$"&amp;MATCH($S1533&amp;$J1533,SorP!C:C,0))))</f>
        <v/>
      </c>
      <c r="U1533" s="168"/>
      <c r="V1533" s="169" t="e">
        <f>IF(C1533="",NA(),MATCH($B1533&amp;$C1533,'Smelter Look-up'!$J:$J,0))</f>
        <v>#N/A</v>
      </c>
      <c r="X1533" s="170">
        <f t="shared" ca="1" si="72"/>
        <v>0</v>
      </c>
      <c r="AB1533" s="314" t="str">
        <f t="shared" si="74"/>
        <v/>
      </c>
    </row>
    <row r="1534" spans="1:28" s="170" customFormat="1" ht="20.25">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3"/>
        <v/>
      </c>
      <c r="T1534" s="155" t="str">
        <f ca="1">IF(B1534="","",IF(ISERROR(MATCH($J1534,SorP!$B$1:$B$6226,0)),"",INDIRECT("'SorP'!$A$"&amp;MATCH($S1534&amp;$J1534,SorP!C:C,0))))</f>
        <v/>
      </c>
      <c r="U1534" s="168"/>
      <c r="V1534" s="169" t="e">
        <f>IF(C1534="",NA(),MATCH($B1534&amp;$C1534,'Smelter Look-up'!$J:$J,0))</f>
        <v>#N/A</v>
      </c>
      <c r="X1534" s="170">
        <f t="shared" ca="1" si="72"/>
        <v>0</v>
      </c>
      <c r="AB1534" s="314" t="str">
        <f t="shared" si="74"/>
        <v/>
      </c>
    </row>
    <row r="1535" spans="1:28" s="170" customFormat="1" ht="20.25">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3"/>
        <v/>
      </c>
      <c r="T1535" s="155" t="str">
        <f ca="1">IF(B1535="","",IF(ISERROR(MATCH($J1535,SorP!$B$1:$B$6226,0)),"",INDIRECT("'SorP'!$A$"&amp;MATCH($S1535&amp;$J1535,SorP!C:C,0))))</f>
        <v/>
      </c>
      <c r="U1535" s="168"/>
      <c r="V1535" s="169" t="e">
        <f>IF(C1535="",NA(),MATCH($B1535&amp;$C1535,'Smelter Look-up'!$J:$J,0))</f>
        <v>#N/A</v>
      </c>
      <c r="X1535" s="170">
        <f t="shared" ref="X1535:X1598" ca="1" si="75">IF(AND(C1535="Smelter not listed",OR(LEN(D1535)=0,LEN(E1535)=0)),1,0)</f>
        <v>0</v>
      </c>
      <c r="AB1535" s="314" t="str">
        <f t="shared" si="74"/>
        <v/>
      </c>
    </row>
    <row r="1536" spans="1:28" s="170" customFormat="1" ht="20.25">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ref="S1536:S1599" ca="1" si="76">IF(B1536="","",IF(ISERROR(MATCH($E1536,CL,0)),"Unknown",INDIRECT("'C'!$A$"&amp;MATCH($E1536,CL,0)+1)))</f>
        <v/>
      </c>
      <c r="T1536" s="155" t="str">
        <f ca="1">IF(B1536="","",IF(ISERROR(MATCH($J1536,SorP!$B$1:$B$6226,0)),"",INDIRECT("'SorP'!$A$"&amp;MATCH($S1536&amp;$J1536,SorP!C:C,0))))</f>
        <v/>
      </c>
      <c r="U1536" s="168"/>
      <c r="V1536" s="169" t="e">
        <f>IF(C1536="",NA(),MATCH($B1536&amp;$C1536,'Smelter Look-up'!$J:$J,0))</f>
        <v>#N/A</v>
      </c>
      <c r="X1536" s="170">
        <f t="shared" ca="1" si="75"/>
        <v>0</v>
      </c>
      <c r="AB1536" s="314" t="str">
        <f t="shared" si="74"/>
        <v/>
      </c>
    </row>
    <row r="1537" spans="1:28" s="170" customFormat="1" ht="20.25">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4"/>
        <v/>
      </c>
    </row>
    <row r="1538" spans="1:28" s="170" customFormat="1" ht="20.25">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4"/>
        <v/>
      </c>
    </row>
    <row r="1539" spans="1:28" s="170" customFormat="1" ht="20.25">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4"/>
        <v/>
      </c>
    </row>
    <row r="1540" spans="1:28" s="170" customFormat="1" ht="20.25">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4"/>
        <v/>
      </c>
    </row>
    <row r="1541" spans="1:28" s="170" customFormat="1" ht="20.25">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si="74"/>
        <v/>
      </c>
    </row>
    <row r="1542" spans="1:28" s="170" customFormat="1" ht="20.25">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ref="AB1542:AB1605" si="77">IF(C1542="","",B1542)</f>
        <v/>
      </c>
    </row>
    <row r="1543" spans="1:28" s="170" customFormat="1" ht="20.25">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25">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25">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25">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25">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25">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25">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25">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25">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25">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25">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25">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25">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25">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25">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25">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25">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25">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25">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25">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25">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25">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25">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25">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25">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25">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25">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25">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25">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25">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25">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25">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25">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25">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25">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25">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25">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25">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25">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25">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25">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25">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25">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4" t="str">
        <f t="shared" si="77"/>
        <v/>
      </c>
    </row>
    <row r="1586" spans="1:28" s="170" customFormat="1" ht="20.25">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4" t="str">
        <f t="shared" si="77"/>
        <v/>
      </c>
    </row>
    <row r="1587" spans="1:28" s="170" customFormat="1" ht="20.25">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4" t="str">
        <f t="shared" si="77"/>
        <v/>
      </c>
    </row>
    <row r="1588" spans="1:28" s="170" customFormat="1" ht="20.25">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4" t="str">
        <f t="shared" si="77"/>
        <v/>
      </c>
    </row>
    <row r="1589" spans="1:28" s="170" customFormat="1" ht="20.25">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4" t="str">
        <f t="shared" si="77"/>
        <v/>
      </c>
    </row>
    <row r="1590" spans="1:28" s="170" customFormat="1" ht="20.25">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4" t="str">
        <f t="shared" si="77"/>
        <v/>
      </c>
    </row>
    <row r="1591" spans="1:28" s="170" customFormat="1" ht="20.25">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4" t="str">
        <f t="shared" si="77"/>
        <v/>
      </c>
    </row>
    <row r="1592" spans="1:28" s="170" customFormat="1" ht="20.25">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4" t="str">
        <f t="shared" si="77"/>
        <v/>
      </c>
    </row>
    <row r="1593" spans="1:28" s="170" customFormat="1" ht="20.25">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4" t="str">
        <f t="shared" si="77"/>
        <v/>
      </c>
    </row>
    <row r="1594" spans="1:28" s="170" customFormat="1" ht="20.25">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14" t="str">
        <f t="shared" si="77"/>
        <v/>
      </c>
    </row>
    <row r="1595" spans="1:28" s="170" customFormat="1" ht="20.25">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ca="1" si="75"/>
        <v>0</v>
      </c>
      <c r="AB1595" s="314" t="str">
        <f t="shared" si="77"/>
        <v/>
      </c>
    </row>
    <row r="1596" spans="1:28" s="170" customFormat="1" ht="20.25">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6"/>
        <v/>
      </c>
      <c r="T1596" s="155" t="str">
        <f ca="1">IF(B1596="","",IF(ISERROR(MATCH($J1596,SorP!$B$1:$B$6226,0)),"",INDIRECT("'SorP'!$A$"&amp;MATCH($S1596&amp;$J1596,SorP!C:C,0))))</f>
        <v/>
      </c>
      <c r="U1596" s="168"/>
      <c r="V1596" s="169" t="e">
        <f>IF(C1596="",NA(),MATCH($B1596&amp;$C1596,'Smelter Look-up'!$J:$J,0))</f>
        <v>#N/A</v>
      </c>
      <c r="X1596" s="170">
        <f t="shared" ca="1" si="75"/>
        <v>0</v>
      </c>
      <c r="AB1596" s="314" t="str">
        <f t="shared" si="77"/>
        <v/>
      </c>
    </row>
    <row r="1597" spans="1:28" s="170" customFormat="1" ht="20.25">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6"/>
        <v/>
      </c>
      <c r="T1597" s="155" t="str">
        <f ca="1">IF(B1597="","",IF(ISERROR(MATCH($J1597,SorP!$B$1:$B$6226,0)),"",INDIRECT("'SorP'!$A$"&amp;MATCH($S1597&amp;$J1597,SorP!C:C,0))))</f>
        <v/>
      </c>
      <c r="U1597" s="168"/>
      <c r="V1597" s="169" t="e">
        <f>IF(C1597="",NA(),MATCH($B1597&amp;$C1597,'Smelter Look-up'!$J:$J,0))</f>
        <v>#N/A</v>
      </c>
      <c r="X1597" s="170">
        <f t="shared" ca="1" si="75"/>
        <v>0</v>
      </c>
      <c r="AB1597" s="314" t="str">
        <f t="shared" si="77"/>
        <v/>
      </c>
    </row>
    <row r="1598" spans="1:28" s="170" customFormat="1" ht="20.25">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6"/>
        <v/>
      </c>
      <c r="T1598" s="155" t="str">
        <f ca="1">IF(B1598="","",IF(ISERROR(MATCH($J1598,SorP!$B$1:$B$6226,0)),"",INDIRECT("'SorP'!$A$"&amp;MATCH($S1598&amp;$J1598,SorP!C:C,0))))</f>
        <v/>
      </c>
      <c r="U1598" s="168"/>
      <c r="V1598" s="169" t="e">
        <f>IF(C1598="",NA(),MATCH($B1598&amp;$C1598,'Smelter Look-up'!$J:$J,0))</f>
        <v>#N/A</v>
      </c>
      <c r="X1598" s="170">
        <f t="shared" ca="1" si="75"/>
        <v>0</v>
      </c>
      <c r="AB1598" s="314" t="str">
        <f t="shared" si="77"/>
        <v/>
      </c>
    </row>
    <row r="1599" spans="1:28" s="170" customFormat="1" ht="20.25">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6"/>
        <v/>
      </c>
      <c r="T1599" s="155" t="str">
        <f ca="1">IF(B1599="","",IF(ISERROR(MATCH($J1599,SorP!$B$1:$B$6226,0)),"",INDIRECT("'SorP'!$A$"&amp;MATCH($S1599&amp;$J1599,SorP!C:C,0))))</f>
        <v/>
      </c>
      <c r="U1599" s="168"/>
      <c r="V1599" s="169" t="e">
        <f>IF(C1599="",NA(),MATCH($B1599&amp;$C1599,'Smelter Look-up'!$J:$J,0))</f>
        <v>#N/A</v>
      </c>
      <c r="X1599" s="170">
        <f t="shared" ref="X1599:X1662" ca="1" si="78">IF(AND(C1599="Smelter not listed",OR(LEN(D1599)=0,LEN(E1599)=0)),1,0)</f>
        <v>0</v>
      </c>
      <c r="AB1599" s="314" t="str">
        <f t="shared" si="77"/>
        <v/>
      </c>
    </row>
    <row r="1600" spans="1:28" s="170" customFormat="1" ht="20.25">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ref="S1600:S1663" ca="1" si="79">IF(B1600="","",IF(ISERROR(MATCH($E1600,CL,0)),"Unknown",INDIRECT("'C'!$A$"&amp;MATCH($E1600,CL,0)+1)))</f>
        <v/>
      </c>
      <c r="T1600" s="155" t="str">
        <f ca="1">IF(B1600="","",IF(ISERROR(MATCH($J1600,SorP!$B$1:$B$6226,0)),"",INDIRECT("'SorP'!$A$"&amp;MATCH($S1600&amp;$J1600,SorP!C:C,0))))</f>
        <v/>
      </c>
      <c r="U1600" s="168"/>
      <c r="V1600" s="169" t="e">
        <f>IF(C1600="",NA(),MATCH($B1600&amp;$C1600,'Smelter Look-up'!$J:$J,0))</f>
        <v>#N/A</v>
      </c>
      <c r="X1600" s="170">
        <f t="shared" ca="1" si="78"/>
        <v>0</v>
      </c>
      <c r="AB1600" s="314" t="str">
        <f t="shared" si="77"/>
        <v/>
      </c>
    </row>
    <row r="1601" spans="1:28" s="170" customFormat="1" ht="20.25">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77"/>
        <v/>
      </c>
    </row>
    <row r="1602" spans="1:28" s="170" customFormat="1" ht="20.25">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77"/>
        <v/>
      </c>
    </row>
    <row r="1603" spans="1:28" s="170" customFormat="1" ht="20.25">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77"/>
        <v/>
      </c>
    </row>
    <row r="1604" spans="1:28" s="170" customFormat="1" ht="20.25">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77"/>
        <v/>
      </c>
    </row>
    <row r="1605" spans="1:28" s="170" customFormat="1" ht="20.25">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si="77"/>
        <v/>
      </c>
    </row>
    <row r="1606" spans="1:28" s="170" customFormat="1" ht="20.25">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ref="AB1606:AB1669" si="80">IF(C1606="","",B1606)</f>
        <v/>
      </c>
    </row>
    <row r="1607" spans="1:28" s="170" customFormat="1" ht="20.25">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25">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25">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25">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25">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25">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25">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25">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25">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25">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25">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25">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25">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25">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25">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25">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25">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25">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25">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25">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25">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25">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25">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25">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25">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25">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25">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25">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25">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25">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25">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25">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25">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25">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25">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25">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25">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25">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25">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25">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25">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25">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25">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4" t="str">
        <f t="shared" si="80"/>
        <v/>
      </c>
    </row>
    <row r="1650" spans="1:28" s="170" customFormat="1" ht="20.25">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4" t="str">
        <f t="shared" si="80"/>
        <v/>
      </c>
    </row>
    <row r="1651" spans="1:28" s="170" customFormat="1" ht="20.25">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4" t="str">
        <f t="shared" si="80"/>
        <v/>
      </c>
    </row>
    <row r="1652" spans="1:28" s="170" customFormat="1" ht="20.25">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4" t="str">
        <f t="shared" si="80"/>
        <v/>
      </c>
    </row>
    <row r="1653" spans="1:28" s="170" customFormat="1" ht="20.25">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4" t="str">
        <f t="shared" si="80"/>
        <v/>
      </c>
    </row>
    <row r="1654" spans="1:28" s="170" customFormat="1" ht="20.25">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4" t="str">
        <f t="shared" si="80"/>
        <v/>
      </c>
    </row>
    <row r="1655" spans="1:28" s="170" customFormat="1" ht="20.25">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4" t="str">
        <f t="shared" si="80"/>
        <v/>
      </c>
    </row>
    <row r="1656" spans="1:28" s="170" customFormat="1" ht="20.25">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4" t="str">
        <f t="shared" si="80"/>
        <v/>
      </c>
    </row>
    <row r="1657" spans="1:28" s="170" customFormat="1" ht="20.25">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4" t="str">
        <f t="shared" si="80"/>
        <v/>
      </c>
    </row>
    <row r="1658" spans="1:28" s="170" customFormat="1" ht="20.25">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14" t="str">
        <f t="shared" si="80"/>
        <v/>
      </c>
    </row>
    <row r="1659" spans="1:28" s="170" customFormat="1" ht="20.25">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ca="1" si="78"/>
        <v>0</v>
      </c>
      <c r="AB1659" s="314" t="str">
        <f t="shared" si="80"/>
        <v/>
      </c>
    </row>
    <row r="1660" spans="1:28" s="170" customFormat="1" ht="20.25">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79"/>
        <v/>
      </c>
      <c r="T1660" s="155" t="str">
        <f ca="1">IF(B1660="","",IF(ISERROR(MATCH($J1660,SorP!$B$1:$B$6226,0)),"",INDIRECT("'SorP'!$A$"&amp;MATCH($S1660&amp;$J1660,SorP!C:C,0))))</f>
        <v/>
      </c>
      <c r="U1660" s="168"/>
      <c r="V1660" s="169" t="e">
        <f>IF(C1660="",NA(),MATCH($B1660&amp;$C1660,'Smelter Look-up'!$J:$J,0))</f>
        <v>#N/A</v>
      </c>
      <c r="X1660" s="170">
        <f t="shared" ca="1" si="78"/>
        <v>0</v>
      </c>
      <c r="AB1660" s="314" t="str">
        <f t="shared" si="80"/>
        <v/>
      </c>
    </row>
    <row r="1661" spans="1:28" s="170" customFormat="1" ht="20.25">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79"/>
        <v/>
      </c>
      <c r="T1661" s="155" t="str">
        <f ca="1">IF(B1661="","",IF(ISERROR(MATCH($J1661,SorP!$B$1:$B$6226,0)),"",INDIRECT("'SorP'!$A$"&amp;MATCH($S1661&amp;$J1661,SorP!C:C,0))))</f>
        <v/>
      </c>
      <c r="U1661" s="168"/>
      <c r="V1661" s="169" t="e">
        <f>IF(C1661="",NA(),MATCH($B1661&amp;$C1661,'Smelter Look-up'!$J:$J,0))</f>
        <v>#N/A</v>
      </c>
      <c r="X1661" s="170">
        <f t="shared" ca="1" si="78"/>
        <v>0</v>
      </c>
      <c r="AB1661" s="314" t="str">
        <f t="shared" si="80"/>
        <v/>
      </c>
    </row>
    <row r="1662" spans="1:28" s="170" customFormat="1" ht="20.25">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79"/>
        <v/>
      </c>
      <c r="T1662" s="155" t="str">
        <f ca="1">IF(B1662="","",IF(ISERROR(MATCH($J1662,SorP!$B$1:$B$6226,0)),"",INDIRECT("'SorP'!$A$"&amp;MATCH($S1662&amp;$J1662,SorP!C:C,0))))</f>
        <v/>
      </c>
      <c r="U1662" s="168"/>
      <c r="V1662" s="169" t="e">
        <f>IF(C1662="",NA(),MATCH($B1662&amp;$C1662,'Smelter Look-up'!$J:$J,0))</f>
        <v>#N/A</v>
      </c>
      <c r="X1662" s="170">
        <f t="shared" ca="1" si="78"/>
        <v>0</v>
      </c>
      <c r="AB1662" s="314" t="str">
        <f t="shared" si="80"/>
        <v/>
      </c>
    </row>
    <row r="1663" spans="1:28" s="170" customFormat="1" ht="20.25">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79"/>
        <v/>
      </c>
      <c r="T1663" s="155" t="str">
        <f ca="1">IF(B1663="","",IF(ISERROR(MATCH($J1663,SorP!$B$1:$B$6226,0)),"",INDIRECT("'SorP'!$A$"&amp;MATCH($S1663&amp;$J1663,SorP!C:C,0))))</f>
        <v/>
      </c>
      <c r="U1663" s="168"/>
      <c r="V1663" s="169" t="e">
        <f>IF(C1663="",NA(),MATCH($B1663&amp;$C1663,'Smelter Look-up'!$J:$J,0))</f>
        <v>#N/A</v>
      </c>
      <c r="X1663" s="170">
        <f t="shared" ref="X1663:X1726" ca="1" si="81">IF(AND(C1663="Smelter not listed",OR(LEN(D1663)=0,LEN(E1663)=0)),1,0)</f>
        <v>0</v>
      </c>
      <c r="AB1663" s="314" t="str">
        <f t="shared" si="80"/>
        <v/>
      </c>
    </row>
    <row r="1664" spans="1:28" s="170" customFormat="1" ht="20.25">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ref="S1664:S1727" ca="1" si="82">IF(B1664="","",IF(ISERROR(MATCH($E1664,CL,0)),"Unknown",INDIRECT("'C'!$A$"&amp;MATCH($E1664,CL,0)+1)))</f>
        <v/>
      </c>
      <c r="T1664" s="155" t="str">
        <f ca="1">IF(B1664="","",IF(ISERROR(MATCH($J1664,SorP!$B$1:$B$6226,0)),"",INDIRECT("'SorP'!$A$"&amp;MATCH($S1664&amp;$J1664,SorP!C:C,0))))</f>
        <v/>
      </c>
      <c r="U1664" s="168"/>
      <c r="V1664" s="169" t="e">
        <f>IF(C1664="",NA(),MATCH($B1664&amp;$C1664,'Smelter Look-up'!$J:$J,0))</f>
        <v>#N/A</v>
      </c>
      <c r="X1664" s="170">
        <f t="shared" ca="1" si="81"/>
        <v>0</v>
      </c>
      <c r="AB1664" s="314" t="str">
        <f t="shared" si="80"/>
        <v/>
      </c>
    </row>
    <row r="1665" spans="1:28" s="170" customFormat="1" ht="20.25">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0"/>
        <v/>
      </c>
    </row>
    <row r="1666" spans="1:28" s="170" customFormat="1" ht="20.25">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0"/>
        <v/>
      </c>
    </row>
    <row r="1667" spans="1:28" s="170" customFormat="1" ht="20.25">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0"/>
        <v/>
      </c>
    </row>
    <row r="1668" spans="1:28" s="170" customFormat="1" ht="20.25">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0"/>
        <v/>
      </c>
    </row>
    <row r="1669" spans="1:28" s="170" customFormat="1" ht="20.25">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si="80"/>
        <v/>
      </c>
    </row>
    <row r="1670" spans="1:28" s="170" customFormat="1" ht="20.25">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ref="AB1670:AB1733" si="83">IF(C1670="","",B1670)</f>
        <v/>
      </c>
    </row>
    <row r="1671" spans="1:28" s="170" customFormat="1" ht="20.25">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25">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25">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25">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25">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25">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25">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25">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25">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25">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25">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25">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25">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25">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25">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25">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25">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25">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25">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25">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25">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25">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25">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25">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25">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25">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25">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25">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25">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25">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25">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25">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25">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25">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25">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25">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25">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25">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25">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25">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25">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25">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25">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4" t="str">
        <f t="shared" si="83"/>
        <v/>
      </c>
    </row>
    <row r="1714" spans="1:28" s="170" customFormat="1" ht="20.25">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4" t="str">
        <f t="shared" si="83"/>
        <v/>
      </c>
    </row>
    <row r="1715" spans="1:28" s="170" customFormat="1" ht="20.25">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4" t="str">
        <f t="shared" si="83"/>
        <v/>
      </c>
    </row>
    <row r="1716" spans="1:28" s="170" customFormat="1" ht="20.25">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4" t="str">
        <f t="shared" si="83"/>
        <v/>
      </c>
    </row>
    <row r="1717" spans="1:28" s="170" customFormat="1" ht="20.25">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4" t="str">
        <f t="shared" si="83"/>
        <v/>
      </c>
    </row>
    <row r="1718" spans="1:28" s="170" customFormat="1" ht="20.25">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4" t="str">
        <f t="shared" si="83"/>
        <v/>
      </c>
    </row>
    <row r="1719" spans="1:28" s="170" customFormat="1" ht="20.25">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4" t="str">
        <f t="shared" si="83"/>
        <v/>
      </c>
    </row>
    <row r="1720" spans="1:28" s="170" customFormat="1" ht="20.25">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4" t="str">
        <f t="shared" si="83"/>
        <v/>
      </c>
    </row>
    <row r="1721" spans="1:28" s="170" customFormat="1" ht="20.25">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4" t="str">
        <f t="shared" si="83"/>
        <v/>
      </c>
    </row>
    <row r="1722" spans="1:28" s="170" customFormat="1" ht="20.25">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14" t="str">
        <f t="shared" si="83"/>
        <v/>
      </c>
    </row>
    <row r="1723" spans="1:28" s="170" customFormat="1" ht="20.25">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ca="1" si="81"/>
        <v>0</v>
      </c>
      <c r="AB1723" s="314" t="str">
        <f t="shared" si="83"/>
        <v/>
      </c>
    </row>
    <row r="1724" spans="1:28" s="170" customFormat="1" ht="20.25">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2"/>
        <v/>
      </c>
      <c r="T1724" s="155" t="str">
        <f ca="1">IF(B1724="","",IF(ISERROR(MATCH($J1724,SorP!$B$1:$B$6226,0)),"",INDIRECT("'SorP'!$A$"&amp;MATCH($S1724&amp;$J1724,SorP!C:C,0))))</f>
        <v/>
      </c>
      <c r="U1724" s="168"/>
      <c r="V1724" s="169" t="e">
        <f>IF(C1724="",NA(),MATCH($B1724&amp;$C1724,'Smelter Look-up'!$J:$J,0))</f>
        <v>#N/A</v>
      </c>
      <c r="X1724" s="170">
        <f t="shared" ca="1" si="81"/>
        <v>0</v>
      </c>
      <c r="AB1724" s="314" t="str">
        <f t="shared" si="83"/>
        <v/>
      </c>
    </row>
    <row r="1725" spans="1:28" s="170" customFormat="1" ht="20.25">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2"/>
        <v/>
      </c>
      <c r="T1725" s="155" t="str">
        <f ca="1">IF(B1725="","",IF(ISERROR(MATCH($J1725,SorP!$B$1:$B$6226,0)),"",INDIRECT("'SorP'!$A$"&amp;MATCH($S1725&amp;$J1725,SorP!C:C,0))))</f>
        <v/>
      </c>
      <c r="U1725" s="168"/>
      <c r="V1725" s="169" t="e">
        <f>IF(C1725="",NA(),MATCH($B1725&amp;$C1725,'Smelter Look-up'!$J:$J,0))</f>
        <v>#N/A</v>
      </c>
      <c r="X1725" s="170">
        <f t="shared" ca="1" si="81"/>
        <v>0</v>
      </c>
      <c r="AB1725" s="314" t="str">
        <f t="shared" si="83"/>
        <v/>
      </c>
    </row>
    <row r="1726" spans="1:28" s="170" customFormat="1" ht="20.25">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2"/>
        <v/>
      </c>
      <c r="T1726" s="155" t="str">
        <f ca="1">IF(B1726="","",IF(ISERROR(MATCH($J1726,SorP!$B$1:$B$6226,0)),"",INDIRECT("'SorP'!$A$"&amp;MATCH($S1726&amp;$J1726,SorP!C:C,0))))</f>
        <v/>
      </c>
      <c r="U1726" s="168"/>
      <c r="V1726" s="169" t="e">
        <f>IF(C1726="",NA(),MATCH($B1726&amp;$C1726,'Smelter Look-up'!$J:$J,0))</f>
        <v>#N/A</v>
      </c>
      <c r="X1726" s="170">
        <f t="shared" ca="1" si="81"/>
        <v>0</v>
      </c>
      <c r="AB1726" s="314" t="str">
        <f t="shared" si="83"/>
        <v/>
      </c>
    </row>
    <row r="1727" spans="1:28" s="170" customFormat="1" ht="20.25">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2"/>
        <v/>
      </c>
      <c r="T1727" s="155" t="str">
        <f ca="1">IF(B1727="","",IF(ISERROR(MATCH($J1727,SorP!$B$1:$B$6226,0)),"",INDIRECT("'SorP'!$A$"&amp;MATCH($S1727&amp;$J1727,SorP!C:C,0))))</f>
        <v/>
      </c>
      <c r="U1727" s="168"/>
      <c r="V1727" s="169" t="e">
        <f>IF(C1727="",NA(),MATCH($B1727&amp;$C1727,'Smelter Look-up'!$J:$J,0))</f>
        <v>#N/A</v>
      </c>
      <c r="X1727" s="170">
        <f t="shared" ref="X1727:X1790" ca="1" si="84">IF(AND(C1727="Smelter not listed",OR(LEN(D1727)=0,LEN(E1727)=0)),1,0)</f>
        <v>0</v>
      </c>
      <c r="AB1727" s="314" t="str">
        <f t="shared" si="83"/>
        <v/>
      </c>
    </row>
    <row r="1728" spans="1:28" s="170" customFormat="1" ht="20.25">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ref="S1728:S1791" ca="1" si="85">IF(B1728="","",IF(ISERROR(MATCH($E1728,CL,0)),"Unknown",INDIRECT("'C'!$A$"&amp;MATCH($E1728,CL,0)+1)))</f>
        <v/>
      </c>
      <c r="T1728" s="155" t="str">
        <f ca="1">IF(B1728="","",IF(ISERROR(MATCH($J1728,SorP!$B$1:$B$6226,0)),"",INDIRECT("'SorP'!$A$"&amp;MATCH($S1728&amp;$J1728,SorP!C:C,0))))</f>
        <v/>
      </c>
      <c r="U1728" s="168"/>
      <c r="V1728" s="169" t="e">
        <f>IF(C1728="",NA(),MATCH($B1728&amp;$C1728,'Smelter Look-up'!$J:$J,0))</f>
        <v>#N/A</v>
      </c>
      <c r="X1728" s="170">
        <f t="shared" ca="1" si="84"/>
        <v>0</v>
      </c>
      <c r="AB1728" s="314" t="str">
        <f t="shared" si="83"/>
        <v/>
      </c>
    </row>
    <row r="1729" spans="1:28" s="170" customFormat="1" ht="20.25">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3"/>
        <v/>
      </c>
    </row>
    <row r="1730" spans="1:28" s="170" customFormat="1" ht="20.25">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3"/>
        <v/>
      </c>
    </row>
    <row r="1731" spans="1:28" s="170" customFormat="1" ht="20.25">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3"/>
        <v/>
      </c>
    </row>
    <row r="1732" spans="1:28" s="170" customFormat="1" ht="20.25">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3"/>
        <v/>
      </c>
    </row>
    <row r="1733" spans="1:28" s="170" customFormat="1" ht="20.25">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si="83"/>
        <v/>
      </c>
    </row>
    <row r="1734" spans="1:28" s="170" customFormat="1" ht="20.25">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ref="AB1734:AB1797" si="86">IF(C1734="","",B1734)</f>
        <v/>
      </c>
    </row>
    <row r="1735" spans="1:28" s="170" customFormat="1" ht="20.25">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25">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25">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25">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25">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25">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25">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25">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25">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25">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25">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25">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25">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25">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25">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25">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25">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25">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25">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25">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25">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25">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25">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25">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25">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25">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25">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25">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25">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25">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25">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25">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25">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25">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25">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25">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25">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25">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25">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25">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25">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25">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25">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4" t="str">
        <f t="shared" si="86"/>
        <v/>
      </c>
    </row>
    <row r="1778" spans="1:28" s="170" customFormat="1" ht="20.25">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4" t="str">
        <f t="shared" si="86"/>
        <v/>
      </c>
    </row>
    <row r="1779" spans="1:28" s="170" customFormat="1" ht="20.25">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4" t="str">
        <f t="shared" si="86"/>
        <v/>
      </c>
    </row>
    <row r="1780" spans="1:28" s="170" customFormat="1" ht="20.25">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4" t="str">
        <f t="shared" si="86"/>
        <v/>
      </c>
    </row>
    <row r="1781" spans="1:28" s="170" customFormat="1" ht="20.25">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4" t="str">
        <f t="shared" si="86"/>
        <v/>
      </c>
    </row>
    <row r="1782" spans="1:28" s="170" customFormat="1" ht="20.25">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4" t="str">
        <f t="shared" si="86"/>
        <v/>
      </c>
    </row>
    <row r="1783" spans="1:28" s="170" customFormat="1" ht="20.25">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4" t="str">
        <f t="shared" si="86"/>
        <v/>
      </c>
    </row>
    <row r="1784" spans="1:28" s="170" customFormat="1" ht="20.25">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4" t="str">
        <f t="shared" si="86"/>
        <v/>
      </c>
    </row>
    <row r="1785" spans="1:28" s="170" customFormat="1" ht="20.25">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4" t="str">
        <f t="shared" si="86"/>
        <v/>
      </c>
    </row>
    <row r="1786" spans="1:28" s="170" customFormat="1" ht="20.25">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14" t="str">
        <f t="shared" si="86"/>
        <v/>
      </c>
    </row>
    <row r="1787" spans="1:28" s="170" customFormat="1" ht="20.25">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ca="1" si="84"/>
        <v>0</v>
      </c>
      <c r="AB1787" s="314" t="str">
        <f t="shared" si="86"/>
        <v/>
      </c>
    </row>
    <row r="1788" spans="1:28" s="170" customFormat="1" ht="20.25">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5"/>
        <v/>
      </c>
      <c r="T1788" s="155" t="str">
        <f ca="1">IF(B1788="","",IF(ISERROR(MATCH($J1788,SorP!$B$1:$B$6226,0)),"",INDIRECT("'SorP'!$A$"&amp;MATCH($S1788&amp;$J1788,SorP!C:C,0))))</f>
        <v/>
      </c>
      <c r="U1788" s="168"/>
      <c r="V1788" s="169" t="e">
        <f>IF(C1788="",NA(),MATCH($B1788&amp;$C1788,'Smelter Look-up'!$J:$J,0))</f>
        <v>#N/A</v>
      </c>
      <c r="X1788" s="170">
        <f t="shared" ca="1" si="84"/>
        <v>0</v>
      </c>
      <c r="AB1788" s="314" t="str">
        <f t="shared" si="86"/>
        <v/>
      </c>
    </row>
    <row r="1789" spans="1:28" s="170" customFormat="1" ht="20.25">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5"/>
        <v/>
      </c>
      <c r="T1789" s="155" t="str">
        <f ca="1">IF(B1789="","",IF(ISERROR(MATCH($J1789,SorP!$B$1:$B$6226,0)),"",INDIRECT("'SorP'!$A$"&amp;MATCH($S1789&amp;$J1789,SorP!C:C,0))))</f>
        <v/>
      </c>
      <c r="U1789" s="168"/>
      <c r="V1789" s="169" t="e">
        <f>IF(C1789="",NA(),MATCH($B1789&amp;$C1789,'Smelter Look-up'!$J:$J,0))</f>
        <v>#N/A</v>
      </c>
      <c r="X1789" s="170">
        <f t="shared" ca="1" si="84"/>
        <v>0</v>
      </c>
      <c r="AB1789" s="314" t="str">
        <f t="shared" si="86"/>
        <v/>
      </c>
    </row>
    <row r="1790" spans="1:28" s="170" customFormat="1" ht="20.25">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5"/>
        <v/>
      </c>
      <c r="T1790" s="155" t="str">
        <f ca="1">IF(B1790="","",IF(ISERROR(MATCH($J1790,SorP!$B$1:$B$6226,0)),"",INDIRECT("'SorP'!$A$"&amp;MATCH($S1790&amp;$J1790,SorP!C:C,0))))</f>
        <v/>
      </c>
      <c r="U1790" s="168"/>
      <c r="V1790" s="169" t="e">
        <f>IF(C1790="",NA(),MATCH($B1790&amp;$C1790,'Smelter Look-up'!$J:$J,0))</f>
        <v>#N/A</v>
      </c>
      <c r="X1790" s="170">
        <f t="shared" ca="1" si="84"/>
        <v>0</v>
      </c>
      <c r="AB1790" s="314" t="str">
        <f t="shared" si="86"/>
        <v/>
      </c>
    </row>
    <row r="1791" spans="1:28" s="170" customFormat="1" ht="20.25">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5"/>
        <v/>
      </c>
      <c r="T1791" s="155" t="str">
        <f ca="1">IF(B1791="","",IF(ISERROR(MATCH($J1791,SorP!$B$1:$B$6226,0)),"",INDIRECT("'SorP'!$A$"&amp;MATCH($S1791&amp;$J1791,SorP!C:C,0))))</f>
        <v/>
      </c>
      <c r="U1791" s="168"/>
      <c r="V1791" s="169" t="e">
        <f>IF(C1791="",NA(),MATCH($B1791&amp;$C1791,'Smelter Look-up'!$J:$J,0))</f>
        <v>#N/A</v>
      </c>
      <c r="X1791" s="170">
        <f t="shared" ref="X1791:X1854" ca="1" si="87">IF(AND(C1791="Smelter not listed",OR(LEN(D1791)=0,LEN(E1791)=0)),1,0)</f>
        <v>0</v>
      </c>
      <c r="AB1791" s="314" t="str">
        <f t="shared" si="86"/>
        <v/>
      </c>
    </row>
    <row r="1792" spans="1:28" s="170" customFormat="1" ht="20.25">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ref="S1792:S1855" ca="1" si="88">IF(B1792="","",IF(ISERROR(MATCH($E1792,CL,0)),"Unknown",INDIRECT("'C'!$A$"&amp;MATCH($E1792,CL,0)+1)))</f>
        <v/>
      </c>
      <c r="T1792" s="155" t="str">
        <f ca="1">IF(B1792="","",IF(ISERROR(MATCH($J1792,SorP!$B$1:$B$6226,0)),"",INDIRECT("'SorP'!$A$"&amp;MATCH($S1792&amp;$J1792,SorP!C:C,0))))</f>
        <v/>
      </c>
      <c r="U1792" s="168"/>
      <c r="V1792" s="169" t="e">
        <f>IF(C1792="",NA(),MATCH($B1792&amp;$C1792,'Smelter Look-up'!$J:$J,0))</f>
        <v>#N/A</v>
      </c>
      <c r="X1792" s="170">
        <f t="shared" ca="1" si="87"/>
        <v>0</v>
      </c>
      <c r="AB1792" s="314" t="str">
        <f t="shared" si="86"/>
        <v/>
      </c>
    </row>
    <row r="1793" spans="1:28" s="170" customFormat="1" ht="20.25">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6"/>
        <v/>
      </c>
    </row>
    <row r="1794" spans="1:28" s="170" customFormat="1" ht="20.25">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6"/>
        <v/>
      </c>
    </row>
    <row r="1795" spans="1:28" s="170" customFormat="1" ht="20.25">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6"/>
        <v/>
      </c>
    </row>
    <row r="1796" spans="1:28" s="170" customFormat="1" ht="20.25">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6"/>
        <v/>
      </c>
    </row>
    <row r="1797" spans="1:28" s="170" customFormat="1" ht="20.25">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si="86"/>
        <v/>
      </c>
    </row>
    <row r="1798" spans="1:28" s="170" customFormat="1" ht="20.25">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ref="AB1798:AB1861" si="89">IF(C1798="","",B1798)</f>
        <v/>
      </c>
    </row>
    <row r="1799" spans="1:28" s="170" customFormat="1" ht="20.25">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25">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25">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25">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25">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25">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25">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25">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25">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25">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25">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25">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25">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25">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25">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25">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25">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25">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25">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25">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25">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25">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25">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25">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25">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25">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25">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25">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25">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25">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25">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25">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25">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25">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25">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25">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25">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25">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25">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25">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25">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25">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25">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4" t="str">
        <f t="shared" si="89"/>
        <v/>
      </c>
    </row>
    <row r="1842" spans="1:28" s="170" customFormat="1" ht="20.25">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4" t="str">
        <f t="shared" si="89"/>
        <v/>
      </c>
    </row>
    <row r="1843" spans="1:28" s="170" customFormat="1" ht="20.25">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4" t="str">
        <f t="shared" si="89"/>
        <v/>
      </c>
    </row>
    <row r="1844" spans="1:28" s="170" customFormat="1" ht="20.25">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4" t="str">
        <f t="shared" si="89"/>
        <v/>
      </c>
    </row>
    <row r="1845" spans="1:28" s="170" customFormat="1" ht="20.25">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4" t="str">
        <f t="shared" si="89"/>
        <v/>
      </c>
    </row>
    <row r="1846" spans="1:28" s="170" customFormat="1" ht="20.25">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4" t="str">
        <f t="shared" si="89"/>
        <v/>
      </c>
    </row>
    <row r="1847" spans="1:28" s="170" customFormat="1" ht="20.25">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4" t="str">
        <f t="shared" si="89"/>
        <v/>
      </c>
    </row>
    <row r="1848" spans="1:28" s="170" customFormat="1" ht="20.25">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4" t="str">
        <f t="shared" si="89"/>
        <v/>
      </c>
    </row>
    <row r="1849" spans="1:28" s="170" customFormat="1" ht="20.25">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4" t="str">
        <f t="shared" si="89"/>
        <v/>
      </c>
    </row>
    <row r="1850" spans="1:28" s="170" customFormat="1" ht="20.25">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14" t="str">
        <f t="shared" si="89"/>
        <v/>
      </c>
    </row>
    <row r="1851" spans="1:28" s="170" customFormat="1" ht="20.25">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ca="1" si="87"/>
        <v>0</v>
      </c>
      <c r="AB1851" s="314" t="str">
        <f t="shared" si="89"/>
        <v/>
      </c>
    </row>
    <row r="1852" spans="1:28" s="170" customFormat="1" ht="20.25">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88"/>
        <v/>
      </c>
      <c r="T1852" s="155" t="str">
        <f ca="1">IF(B1852="","",IF(ISERROR(MATCH($J1852,SorP!$B$1:$B$6226,0)),"",INDIRECT("'SorP'!$A$"&amp;MATCH($S1852&amp;$J1852,SorP!C:C,0))))</f>
        <v/>
      </c>
      <c r="U1852" s="168"/>
      <c r="V1852" s="169" t="e">
        <f>IF(C1852="",NA(),MATCH($B1852&amp;$C1852,'Smelter Look-up'!$J:$J,0))</f>
        <v>#N/A</v>
      </c>
      <c r="X1852" s="170">
        <f t="shared" ca="1" si="87"/>
        <v>0</v>
      </c>
      <c r="AB1852" s="314" t="str">
        <f t="shared" si="89"/>
        <v/>
      </c>
    </row>
    <row r="1853" spans="1:28" s="170" customFormat="1" ht="20.25">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88"/>
        <v/>
      </c>
      <c r="T1853" s="155" t="str">
        <f ca="1">IF(B1853="","",IF(ISERROR(MATCH($J1853,SorP!$B$1:$B$6226,0)),"",INDIRECT("'SorP'!$A$"&amp;MATCH($S1853&amp;$J1853,SorP!C:C,0))))</f>
        <v/>
      </c>
      <c r="U1853" s="168"/>
      <c r="V1853" s="169" t="e">
        <f>IF(C1853="",NA(),MATCH($B1853&amp;$C1853,'Smelter Look-up'!$J:$J,0))</f>
        <v>#N/A</v>
      </c>
      <c r="X1853" s="170">
        <f t="shared" ca="1" si="87"/>
        <v>0</v>
      </c>
      <c r="AB1853" s="314" t="str">
        <f t="shared" si="89"/>
        <v/>
      </c>
    </row>
    <row r="1854" spans="1:28" s="170" customFormat="1" ht="20.25">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88"/>
        <v/>
      </c>
      <c r="T1854" s="155" t="str">
        <f ca="1">IF(B1854="","",IF(ISERROR(MATCH($J1854,SorP!$B$1:$B$6226,0)),"",INDIRECT("'SorP'!$A$"&amp;MATCH($S1854&amp;$J1854,SorP!C:C,0))))</f>
        <v/>
      </c>
      <c r="U1854" s="168"/>
      <c r="V1854" s="169" t="e">
        <f>IF(C1854="",NA(),MATCH($B1854&amp;$C1854,'Smelter Look-up'!$J:$J,0))</f>
        <v>#N/A</v>
      </c>
      <c r="X1854" s="170">
        <f t="shared" ca="1" si="87"/>
        <v>0</v>
      </c>
      <c r="AB1854" s="314" t="str">
        <f t="shared" si="89"/>
        <v/>
      </c>
    </row>
    <row r="1855" spans="1:28" s="170" customFormat="1" ht="20.25">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88"/>
        <v/>
      </c>
      <c r="T1855" s="155" t="str">
        <f ca="1">IF(B1855="","",IF(ISERROR(MATCH($J1855,SorP!$B$1:$B$6226,0)),"",INDIRECT("'SorP'!$A$"&amp;MATCH($S1855&amp;$J1855,SorP!C:C,0))))</f>
        <v/>
      </c>
      <c r="U1855" s="168"/>
      <c r="V1855" s="169" t="e">
        <f>IF(C1855="",NA(),MATCH($B1855&amp;$C1855,'Smelter Look-up'!$J:$J,0))</f>
        <v>#N/A</v>
      </c>
      <c r="X1855" s="170">
        <f t="shared" ref="X1855:X1918" ca="1" si="90">IF(AND(C1855="Smelter not listed",OR(LEN(D1855)=0,LEN(E1855)=0)),1,0)</f>
        <v>0</v>
      </c>
      <c r="AB1855" s="314" t="str">
        <f t="shared" si="89"/>
        <v/>
      </c>
    </row>
    <row r="1856" spans="1:28" s="170" customFormat="1" ht="20.25">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ref="S1856:S1919" ca="1" si="91">IF(B1856="","",IF(ISERROR(MATCH($E1856,CL,0)),"Unknown",INDIRECT("'C'!$A$"&amp;MATCH($E1856,CL,0)+1)))</f>
        <v/>
      </c>
      <c r="T1856" s="155" t="str">
        <f ca="1">IF(B1856="","",IF(ISERROR(MATCH($J1856,SorP!$B$1:$B$6226,0)),"",INDIRECT("'SorP'!$A$"&amp;MATCH($S1856&amp;$J1856,SorP!C:C,0))))</f>
        <v/>
      </c>
      <c r="U1856" s="168"/>
      <c r="V1856" s="169" t="e">
        <f>IF(C1856="",NA(),MATCH($B1856&amp;$C1856,'Smelter Look-up'!$J:$J,0))</f>
        <v>#N/A</v>
      </c>
      <c r="X1856" s="170">
        <f t="shared" ca="1" si="90"/>
        <v>0</v>
      </c>
      <c r="AB1856" s="314" t="str">
        <f t="shared" si="89"/>
        <v/>
      </c>
    </row>
    <row r="1857" spans="1:28" s="170" customFormat="1" ht="20.25">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89"/>
        <v/>
      </c>
    </row>
    <row r="1858" spans="1:28" s="170" customFormat="1" ht="20.25">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89"/>
        <v/>
      </c>
    </row>
    <row r="1859" spans="1:28" s="170" customFormat="1" ht="20.25">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89"/>
        <v/>
      </c>
    </row>
    <row r="1860" spans="1:28" s="170" customFormat="1" ht="20.25">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89"/>
        <v/>
      </c>
    </row>
    <row r="1861" spans="1:28" s="170" customFormat="1" ht="20.25">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si="89"/>
        <v/>
      </c>
    </row>
    <row r="1862" spans="1:28" s="170" customFormat="1" ht="20.25">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ref="AB1862:AB1925" si="92">IF(C1862="","",B1862)</f>
        <v/>
      </c>
    </row>
    <row r="1863" spans="1:28" s="170" customFormat="1" ht="20.25">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25">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25">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25">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25">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25">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25">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25">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25">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25">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25">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25">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25">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25">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25">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25">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25">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25">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25">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25">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25">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25">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25">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25">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25">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25">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25">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25">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25">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25">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25">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25">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25">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25">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25">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25">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25">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25">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25">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25">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25">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25">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25">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4" t="str">
        <f t="shared" si="92"/>
        <v/>
      </c>
    </row>
    <row r="1906" spans="1:28" s="170" customFormat="1" ht="20.25">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4" t="str">
        <f t="shared" si="92"/>
        <v/>
      </c>
    </row>
    <row r="1907" spans="1:28" s="170" customFormat="1" ht="20.25">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4" t="str">
        <f t="shared" si="92"/>
        <v/>
      </c>
    </row>
    <row r="1908" spans="1:28" s="170" customFormat="1" ht="20.25">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4" t="str">
        <f t="shared" si="92"/>
        <v/>
      </c>
    </row>
    <row r="1909" spans="1:28" s="170" customFormat="1" ht="20.25">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4" t="str">
        <f t="shared" si="92"/>
        <v/>
      </c>
    </row>
    <row r="1910" spans="1:28" s="170" customFormat="1" ht="20.25">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4" t="str">
        <f t="shared" si="92"/>
        <v/>
      </c>
    </row>
    <row r="1911" spans="1:28" s="170" customFormat="1" ht="20.25">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4" t="str">
        <f t="shared" si="92"/>
        <v/>
      </c>
    </row>
    <row r="1912" spans="1:28" s="170" customFormat="1" ht="20.25">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4" t="str">
        <f t="shared" si="92"/>
        <v/>
      </c>
    </row>
    <row r="1913" spans="1:28" s="170" customFormat="1" ht="20.25">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4" t="str">
        <f t="shared" si="92"/>
        <v/>
      </c>
    </row>
    <row r="1914" spans="1:28" s="170" customFormat="1" ht="20.25">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14" t="str">
        <f t="shared" si="92"/>
        <v/>
      </c>
    </row>
    <row r="1915" spans="1:28" s="170" customFormat="1" ht="20.25">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ca="1" si="90"/>
        <v>0</v>
      </c>
      <c r="AB1915" s="314" t="str">
        <f t="shared" si="92"/>
        <v/>
      </c>
    </row>
    <row r="1916" spans="1:28" s="170" customFormat="1" ht="20.25">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1"/>
        <v/>
      </c>
      <c r="T1916" s="155" t="str">
        <f ca="1">IF(B1916="","",IF(ISERROR(MATCH($J1916,SorP!$B$1:$B$6226,0)),"",INDIRECT("'SorP'!$A$"&amp;MATCH($S1916&amp;$J1916,SorP!C:C,0))))</f>
        <v/>
      </c>
      <c r="U1916" s="168"/>
      <c r="V1916" s="169" t="e">
        <f>IF(C1916="",NA(),MATCH($B1916&amp;$C1916,'Smelter Look-up'!$J:$J,0))</f>
        <v>#N/A</v>
      </c>
      <c r="X1916" s="170">
        <f t="shared" ca="1" si="90"/>
        <v>0</v>
      </c>
      <c r="AB1916" s="314" t="str">
        <f t="shared" si="92"/>
        <v/>
      </c>
    </row>
    <row r="1917" spans="1:28" s="170" customFormat="1" ht="20.25">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1"/>
        <v/>
      </c>
      <c r="T1917" s="155" t="str">
        <f ca="1">IF(B1917="","",IF(ISERROR(MATCH($J1917,SorP!$B$1:$B$6226,0)),"",INDIRECT("'SorP'!$A$"&amp;MATCH($S1917&amp;$J1917,SorP!C:C,0))))</f>
        <v/>
      </c>
      <c r="U1917" s="168"/>
      <c r="V1917" s="169" t="e">
        <f>IF(C1917="",NA(),MATCH($B1917&amp;$C1917,'Smelter Look-up'!$J:$J,0))</f>
        <v>#N/A</v>
      </c>
      <c r="X1917" s="170">
        <f t="shared" ca="1" si="90"/>
        <v>0</v>
      </c>
      <c r="AB1917" s="314" t="str">
        <f t="shared" si="92"/>
        <v/>
      </c>
    </row>
    <row r="1918" spans="1:28" s="170" customFormat="1" ht="20.25">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1"/>
        <v/>
      </c>
      <c r="T1918" s="155" t="str">
        <f ca="1">IF(B1918="","",IF(ISERROR(MATCH($J1918,SorP!$B$1:$B$6226,0)),"",INDIRECT("'SorP'!$A$"&amp;MATCH($S1918&amp;$J1918,SorP!C:C,0))))</f>
        <v/>
      </c>
      <c r="U1918" s="168"/>
      <c r="V1918" s="169" t="e">
        <f>IF(C1918="",NA(),MATCH($B1918&amp;$C1918,'Smelter Look-up'!$J:$J,0))</f>
        <v>#N/A</v>
      </c>
      <c r="X1918" s="170">
        <f t="shared" ca="1" si="90"/>
        <v>0</v>
      </c>
      <c r="AB1918" s="314" t="str">
        <f t="shared" si="92"/>
        <v/>
      </c>
    </row>
    <row r="1919" spans="1:28" s="170" customFormat="1" ht="20.25">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1"/>
        <v/>
      </c>
      <c r="T1919" s="155" t="str">
        <f ca="1">IF(B1919="","",IF(ISERROR(MATCH($J1919,SorP!$B$1:$B$6226,0)),"",INDIRECT("'SorP'!$A$"&amp;MATCH($S1919&amp;$J1919,SorP!C:C,0))))</f>
        <v/>
      </c>
      <c r="U1919" s="168"/>
      <c r="V1919" s="169" t="e">
        <f>IF(C1919="",NA(),MATCH($B1919&amp;$C1919,'Smelter Look-up'!$J:$J,0))</f>
        <v>#N/A</v>
      </c>
      <c r="X1919" s="170">
        <f t="shared" ref="X1919:X1982" ca="1" si="93">IF(AND(C1919="Smelter not listed",OR(LEN(D1919)=0,LEN(E1919)=0)),1,0)</f>
        <v>0</v>
      </c>
      <c r="AB1919" s="314" t="str">
        <f t="shared" si="92"/>
        <v/>
      </c>
    </row>
    <row r="1920" spans="1:28" s="170" customFormat="1" ht="20.25">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ref="S1920:S1983" ca="1" si="94">IF(B1920="","",IF(ISERROR(MATCH($E1920,CL,0)),"Unknown",INDIRECT("'C'!$A$"&amp;MATCH($E1920,CL,0)+1)))</f>
        <v/>
      </c>
      <c r="T1920" s="155" t="str">
        <f ca="1">IF(B1920="","",IF(ISERROR(MATCH($J1920,SorP!$B$1:$B$6226,0)),"",INDIRECT("'SorP'!$A$"&amp;MATCH($S1920&amp;$J1920,SorP!C:C,0))))</f>
        <v/>
      </c>
      <c r="U1920" s="168"/>
      <c r="V1920" s="169" t="e">
        <f>IF(C1920="",NA(),MATCH($B1920&amp;$C1920,'Smelter Look-up'!$J:$J,0))</f>
        <v>#N/A</v>
      </c>
      <c r="X1920" s="170">
        <f t="shared" ca="1" si="93"/>
        <v>0</v>
      </c>
      <c r="AB1920" s="314" t="str">
        <f t="shared" si="92"/>
        <v/>
      </c>
    </row>
    <row r="1921" spans="1:28" s="170" customFormat="1" ht="20.25">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2"/>
        <v/>
      </c>
    </row>
    <row r="1922" spans="1:28" s="170" customFormat="1" ht="20.25">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2"/>
        <v/>
      </c>
    </row>
    <row r="1923" spans="1:28" s="170" customFormat="1" ht="20.25">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2"/>
        <v/>
      </c>
    </row>
    <row r="1924" spans="1:28" s="170" customFormat="1" ht="20.25">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2"/>
        <v/>
      </c>
    </row>
    <row r="1925" spans="1:28" s="170" customFormat="1" ht="20.25">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si="92"/>
        <v/>
      </c>
    </row>
    <row r="1926" spans="1:28" s="170" customFormat="1" ht="20.25">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ref="AB1926:AB1989" si="95">IF(C1926="","",B1926)</f>
        <v/>
      </c>
    </row>
    <row r="1927" spans="1:28" s="170" customFormat="1" ht="20.25">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25">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25">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25">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25">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25">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25">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25">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25">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25">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25">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25">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25">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25">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25">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25">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25">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25">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25">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25">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25">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25">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25">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25">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25">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25">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25">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25">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25">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25">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25">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25">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25">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25">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25">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25">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25">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25">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25">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25">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25">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25">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25">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4" t="str">
        <f t="shared" si="95"/>
        <v/>
      </c>
    </row>
    <row r="1970" spans="1:28" s="170" customFormat="1" ht="20.25">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4" t="str">
        <f t="shared" si="95"/>
        <v/>
      </c>
    </row>
    <row r="1971" spans="1:28" s="170" customFormat="1" ht="20.25">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4" t="str">
        <f t="shared" si="95"/>
        <v/>
      </c>
    </row>
    <row r="1972" spans="1:28" s="170" customFormat="1" ht="20.25">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4" t="str">
        <f t="shared" si="95"/>
        <v/>
      </c>
    </row>
    <row r="1973" spans="1:28" s="170" customFormat="1" ht="20.25">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4" t="str">
        <f t="shared" si="95"/>
        <v/>
      </c>
    </row>
    <row r="1974" spans="1:28" s="170" customFormat="1" ht="20.25">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4" t="str">
        <f t="shared" si="95"/>
        <v/>
      </c>
    </row>
    <row r="1975" spans="1:28" s="170" customFormat="1" ht="20.25">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4" t="str">
        <f t="shared" si="95"/>
        <v/>
      </c>
    </row>
    <row r="1976" spans="1:28" s="170" customFormat="1" ht="20.25">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4" t="str">
        <f t="shared" si="95"/>
        <v/>
      </c>
    </row>
    <row r="1977" spans="1:28" s="170" customFormat="1" ht="20.25">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4" t="str">
        <f t="shared" si="95"/>
        <v/>
      </c>
    </row>
    <row r="1978" spans="1:28" s="170" customFormat="1" ht="20.25">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14" t="str">
        <f t="shared" si="95"/>
        <v/>
      </c>
    </row>
    <row r="1979" spans="1:28" s="170" customFormat="1" ht="20.25">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ca="1" si="93"/>
        <v>0</v>
      </c>
      <c r="AB1979" s="314" t="str">
        <f t="shared" si="95"/>
        <v/>
      </c>
    </row>
    <row r="1980" spans="1:28" s="170" customFormat="1" ht="20.25">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4"/>
        <v/>
      </c>
      <c r="T1980" s="155" t="str">
        <f ca="1">IF(B1980="","",IF(ISERROR(MATCH($J1980,SorP!$B$1:$B$6226,0)),"",INDIRECT("'SorP'!$A$"&amp;MATCH($S1980&amp;$J1980,SorP!C:C,0))))</f>
        <v/>
      </c>
      <c r="U1980" s="168"/>
      <c r="V1980" s="169" t="e">
        <f>IF(C1980="",NA(),MATCH($B1980&amp;$C1980,'Smelter Look-up'!$J:$J,0))</f>
        <v>#N/A</v>
      </c>
      <c r="X1980" s="170">
        <f t="shared" ca="1" si="93"/>
        <v>0</v>
      </c>
      <c r="AB1980" s="314" t="str">
        <f t="shared" si="95"/>
        <v/>
      </c>
    </row>
    <row r="1981" spans="1:28" s="170" customFormat="1" ht="20.25">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4"/>
        <v/>
      </c>
      <c r="T1981" s="155" t="str">
        <f ca="1">IF(B1981="","",IF(ISERROR(MATCH($J1981,SorP!$B$1:$B$6226,0)),"",INDIRECT("'SorP'!$A$"&amp;MATCH($S1981&amp;$J1981,SorP!C:C,0))))</f>
        <v/>
      </c>
      <c r="U1981" s="168"/>
      <c r="V1981" s="169" t="e">
        <f>IF(C1981="",NA(),MATCH($B1981&amp;$C1981,'Smelter Look-up'!$J:$J,0))</f>
        <v>#N/A</v>
      </c>
      <c r="X1981" s="170">
        <f t="shared" ca="1" si="93"/>
        <v>0</v>
      </c>
      <c r="AB1981" s="314" t="str">
        <f t="shared" si="95"/>
        <v/>
      </c>
    </row>
    <row r="1982" spans="1:28" s="170" customFormat="1" ht="20.25">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4"/>
        <v/>
      </c>
      <c r="T1982" s="155" t="str">
        <f ca="1">IF(B1982="","",IF(ISERROR(MATCH($J1982,SorP!$B$1:$B$6226,0)),"",INDIRECT("'SorP'!$A$"&amp;MATCH($S1982&amp;$J1982,SorP!C:C,0))))</f>
        <v/>
      </c>
      <c r="U1982" s="168"/>
      <c r="V1982" s="169" t="e">
        <f>IF(C1982="",NA(),MATCH($B1982&amp;$C1982,'Smelter Look-up'!$J:$J,0))</f>
        <v>#N/A</v>
      </c>
      <c r="X1982" s="170">
        <f t="shared" ca="1" si="93"/>
        <v>0</v>
      </c>
      <c r="AB1982" s="314" t="str">
        <f t="shared" si="95"/>
        <v/>
      </c>
    </row>
    <row r="1983" spans="1:28" s="170" customFormat="1" ht="20.25">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4"/>
        <v/>
      </c>
      <c r="T1983" s="155" t="str">
        <f ca="1">IF(B1983="","",IF(ISERROR(MATCH($J1983,SorP!$B$1:$B$6226,0)),"",INDIRECT("'SorP'!$A$"&amp;MATCH($S1983&amp;$J1983,SorP!C:C,0))))</f>
        <v/>
      </c>
      <c r="U1983" s="168"/>
      <c r="V1983" s="169" t="e">
        <f>IF(C1983="",NA(),MATCH($B1983&amp;$C1983,'Smelter Look-up'!$J:$J,0))</f>
        <v>#N/A</v>
      </c>
      <c r="X1983" s="170">
        <f t="shared" ref="X1983:X2046" ca="1" si="96">IF(AND(C1983="Smelter not listed",OR(LEN(D1983)=0,LEN(E1983)=0)),1,0)</f>
        <v>0</v>
      </c>
      <c r="AB1983" s="314" t="str">
        <f t="shared" si="95"/>
        <v/>
      </c>
    </row>
    <row r="1984" spans="1:28" s="170" customFormat="1" ht="20.25">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ref="S1984:S2047" ca="1" si="97">IF(B1984="","",IF(ISERROR(MATCH($E1984,CL,0)),"Unknown",INDIRECT("'C'!$A$"&amp;MATCH($E1984,CL,0)+1)))</f>
        <v/>
      </c>
      <c r="T1984" s="155" t="str">
        <f ca="1">IF(B1984="","",IF(ISERROR(MATCH($J1984,SorP!$B$1:$B$6226,0)),"",INDIRECT("'SorP'!$A$"&amp;MATCH($S1984&amp;$J1984,SorP!C:C,0))))</f>
        <v/>
      </c>
      <c r="U1984" s="168"/>
      <c r="V1984" s="169" t="e">
        <f>IF(C1984="",NA(),MATCH($B1984&amp;$C1984,'Smelter Look-up'!$J:$J,0))</f>
        <v>#N/A</v>
      </c>
      <c r="X1984" s="170">
        <f t="shared" ca="1" si="96"/>
        <v>0</v>
      </c>
      <c r="AB1984" s="314" t="str">
        <f t="shared" si="95"/>
        <v/>
      </c>
    </row>
    <row r="1985" spans="1:28" s="170" customFormat="1" ht="20.25">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5"/>
        <v/>
      </c>
    </row>
    <row r="1986" spans="1:28" s="170" customFormat="1" ht="20.25">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5"/>
        <v/>
      </c>
    </row>
    <row r="1987" spans="1:28" s="170" customFormat="1" ht="20.25">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5"/>
        <v/>
      </c>
    </row>
    <row r="1988" spans="1:28" s="170" customFormat="1" ht="20.25">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5"/>
        <v/>
      </c>
    </row>
    <row r="1989" spans="1:28" s="170" customFormat="1" ht="20.25">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si="95"/>
        <v/>
      </c>
    </row>
    <row r="1990" spans="1:28" s="170" customFormat="1" ht="20.25">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ref="AB1990:AB2053" si="98">IF(C1990="","",B1990)</f>
        <v/>
      </c>
    </row>
    <row r="1991" spans="1:28" s="170" customFormat="1" ht="20.25">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25">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25">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25">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25">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25">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25">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25">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25">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25">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25">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25">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25">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25">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25">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25">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25">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25">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25">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25">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25">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25">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25">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25">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25">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25">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25">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25">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25">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25">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25">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25">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25">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25">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25">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25">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25">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25">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25">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25">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25">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25">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25">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4" t="str">
        <f t="shared" si="98"/>
        <v/>
      </c>
    </row>
    <row r="2034" spans="1:28" s="170" customFormat="1" ht="20.25">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4" t="str">
        <f t="shared" si="98"/>
        <v/>
      </c>
    </row>
    <row r="2035" spans="1:28" s="170" customFormat="1" ht="20.25">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4" t="str">
        <f t="shared" si="98"/>
        <v/>
      </c>
    </row>
    <row r="2036" spans="1:28" s="170" customFormat="1" ht="20.25">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4" t="str">
        <f t="shared" si="98"/>
        <v/>
      </c>
    </row>
    <row r="2037" spans="1:28" s="170" customFormat="1" ht="20.25">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4" t="str">
        <f t="shared" si="98"/>
        <v/>
      </c>
    </row>
    <row r="2038" spans="1:28" s="170" customFormat="1" ht="20.25">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4" t="str">
        <f t="shared" si="98"/>
        <v/>
      </c>
    </row>
    <row r="2039" spans="1:28" s="170" customFormat="1" ht="20.25">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4" t="str">
        <f t="shared" si="98"/>
        <v/>
      </c>
    </row>
    <row r="2040" spans="1:28" s="170" customFormat="1" ht="20.25">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4" t="str">
        <f t="shared" si="98"/>
        <v/>
      </c>
    </row>
    <row r="2041" spans="1:28" s="170" customFormat="1" ht="20.25">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4" t="str">
        <f t="shared" si="98"/>
        <v/>
      </c>
    </row>
    <row r="2042" spans="1:28" s="170" customFormat="1" ht="20.25">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14" t="str">
        <f t="shared" si="98"/>
        <v/>
      </c>
    </row>
    <row r="2043" spans="1:28" s="170" customFormat="1" ht="20.25">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ca="1" si="96"/>
        <v>0</v>
      </c>
      <c r="AB2043" s="314" t="str">
        <f t="shared" si="98"/>
        <v/>
      </c>
    </row>
    <row r="2044" spans="1:28" s="170" customFormat="1" ht="20.25">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97"/>
        <v/>
      </c>
      <c r="T2044" s="155" t="str">
        <f ca="1">IF(B2044="","",IF(ISERROR(MATCH($J2044,SorP!$B$1:$B$6226,0)),"",INDIRECT("'SorP'!$A$"&amp;MATCH($S2044&amp;$J2044,SorP!C:C,0))))</f>
        <v/>
      </c>
      <c r="U2044" s="168"/>
      <c r="V2044" s="169" t="e">
        <f>IF(C2044="",NA(),MATCH($B2044&amp;$C2044,'Smelter Look-up'!$J:$J,0))</f>
        <v>#N/A</v>
      </c>
      <c r="X2044" s="170">
        <f t="shared" ca="1" si="96"/>
        <v>0</v>
      </c>
      <c r="AB2044" s="314" t="str">
        <f t="shared" si="98"/>
        <v/>
      </c>
    </row>
    <row r="2045" spans="1:28" s="170" customFormat="1" ht="20.25">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97"/>
        <v/>
      </c>
      <c r="T2045" s="155" t="str">
        <f ca="1">IF(B2045="","",IF(ISERROR(MATCH($J2045,SorP!$B$1:$B$6226,0)),"",INDIRECT("'SorP'!$A$"&amp;MATCH($S2045&amp;$J2045,SorP!C:C,0))))</f>
        <v/>
      </c>
      <c r="U2045" s="168"/>
      <c r="V2045" s="169" t="e">
        <f>IF(C2045="",NA(),MATCH($B2045&amp;$C2045,'Smelter Look-up'!$J:$J,0))</f>
        <v>#N/A</v>
      </c>
      <c r="X2045" s="170">
        <f t="shared" ca="1" si="96"/>
        <v>0</v>
      </c>
      <c r="AB2045" s="314" t="str">
        <f t="shared" si="98"/>
        <v/>
      </c>
    </row>
    <row r="2046" spans="1:28" s="170" customFormat="1" ht="20.25">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97"/>
        <v/>
      </c>
      <c r="T2046" s="155" t="str">
        <f ca="1">IF(B2046="","",IF(ISERROR(MATCH($J2046,SorP!$B$1:$B$6226,0)),"",INDIRECT("'SorP'!$A$"&amp;MATCH($S2046&amp;$J2046,SorP!C:C,0))))</f>
        <v/>
      </c>
      <c r="U2046" s="168"/>
      <c r="V2046" s="169" t="e">
        <f>IF(C2046="",NA(),MATCH($B2046&amp;$C2046,'Smelter Look-up'!$J:$J,0))</f>
        <v>#N/A</v>
      </c>
      <c r="X2046" s="170">
        <f t="shared" ca="1" si="96"/>
        <v>0</v>
      </c>
      <c r="AB2046" s="314" t="str">
        <f t="shared" si="98"/>
        <v/>
      </c>
    </row>
    <row r="2047" spans="1:28" s="170" customFormat="1" ht="20.25">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97"/>
        <v/>
      </c>
      <c r="T2047" s="155" t="str">
        <f ca="1">IF(B2047="","",IF(ISERROR(MATCH($J2047,SorP!$B$1:$B$6226,0)),"",INDIRECT("'SorP'!$A$"&amp;MATCH($S2047&amp;$J2047,SorP!C:C,0))))</f>
        <v/>
      </c>
      <c r="U2047" s="168"/>
      <c r="V2047" s="169" t="e">
        <f>IF(C2047="",NA(),MATCH($B2047&amp;$C2047,'Smelter Look-up'!$J:$J,0))</f>
        <v>#N/A</v>
      </c>
      <c r="X2047" s="170">
        <f t="shared" ref="X2047:X2110" ca="1" si="99">IF(AND(C2047="Smelter not listed",OR(LEN(D2047)=0,LEN(E2047)=0)),1,0)</f>
        <v>0</v>
      </c>
      <c r="AB2047" s="314" t="str">
        <f t="shared" si="98"/>
        <v/>
      </c>
    </row>
    <row r="2048" spans="1:28" s="170" customFormat="1" ht="20.25">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ref="S2048:S2111" ca="1" si="100">IF(B2048="","",IF(ISERROR(MATCH($E2048,CL,0)),"Unknown",INDIRECT("'C'!$A$"&amp;MATCH($E2048,CL,0)+1)))</f>
        <v/>
      </c>
      <c r="T2048" s="155" t="str">
        <f ca="1">IF(B2048="","",IF(ISERROR(MATCH($J2048,SorP!$B$1:$B$6226,0)),"",INDIRECT("'SorP'!$A$"&amp;MATCH($S2048&amp;$J2048,SorP!C:C,0))))</f>
        <v/>
      </c>
      <c r="U2048" s="168"/>
      <c r="V2048" s="169" t="e">
        <f>IF(C2048="",NA(),MATCH($B2048&amp;$C2048,'Smelter Look-up'!$J:$J,0))</f>
        <v>#N/A</v>
      </c>
      <c r="X2048" s="170">
        <f t="shared" ca="1" si="99"/>
        <v>0</v>
      </c>
      <c r="AB2048" s="314" t="str">
        <f t="shared" si="98"/>
        <v/>
      </c>
    </row>
    <row r="2049" spans="1:28" s="170" customFormat="1" ht="20.25">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98"/>
        <v/>
      </c>
    </row>
    <row r="2050" spans="1:28" s="170" customFormat="1" ht="20.25">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98"/>
        <v/>
      </c>
    </row>
    <row r="2051" spans="1:28" s="170" customFormat="1" ht="20.25">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98"/>
        <v/>
      </c>
    </row>
    <row r="2052" spans="1:28" s="170" customFormat="1" ht="20.25">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98"/>
        <v/>
      </c>
    </row>
    <row r="2053" spans="1:28" s="170" customFormat="1" ht="20.25">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si="98"/>
        <v/>
      </c>
    </row>
    <row r="2054" spans="1:28" s="170" customFormat="1" ht="20.25">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ref="AB2054:AB2117" si="101">IF(C2054="","",B2054)</f>
        <v/>
      </c>
    </row>
    <row r="2055" spans="1:28" s="170" customFormat="1" ht="20.25">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25">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25">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25">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25">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25">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25">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25">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25">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25">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25">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25">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25">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25">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25">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25">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25">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25">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25">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25">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25">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25">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25">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25">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25">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25">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25">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25">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25">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25">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25">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25">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25">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25">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25">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25">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25">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25">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25">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25">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25">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25">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25">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4" t="str">
        <f t="shared" si="101"/>
        <v/>
      </c>
    </row>
    <row r="2098" spans="1:28" s="170" customFormat="1" ht="20.25">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4" t="str">
        <f t="shared" si="101"/>
        <v/>
      </c>
    </row>
    <row r="2099" spans="1:28" s="170" customFormat="1" ht="20.25">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4" t="str">
        <f t="shared" si="101"/>
        <v/>
      </c>
    </row>
    <row r="2100" spans="1:28" s="170" customFormat="1" ht="20.25">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4" t="str">
        <f t="shared" si="101"/>
        <v/>
      </c>
    </row>
    <row r="2101" spans="1:28" s="170" customFormat="1" ht="20.25">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4" t="str">
        <f t="shared" si="101"/>
        <v/>
      </c>
    </row>
    <row r="2102" spans="1:28" s="170" customFormat="1" ht="20.25">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4" t="str">
        <f t="shared" si="101"/>
        <v/>
      </c>
    </row>
    <row r="2103" spans="1:28" s="170" customFormat="1" ht="20.25">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4" t="str">
        <f t="shared" si="101"/>
        <v/>
      </c>
    </row>
    <row r="2104" spans="1:28" s="170" customFormat="1" ht="20.25">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4" t="str">
        <f t="shared" si="101"/>
        <v/>
      </c>
    </row>
    <row r="2105" spans="1:28" s="170" customFormat="1" ht="20.25">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4" t="str">
        <f t="shared" si="101"/>
        <v/>
      </c>
    </row>
    <row r="2106" spans="1:28" s="170" customFormat="1" ht="20.25">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14" t="str">
        <f t="shared" si="101"/>
        <v/>
      </c>
    </row>
    <row r="2107" spans="1:28" s="170" customFormat="1" ht="20.25">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ca="1" si="99"/>
        <v>0</v>
      </c>
      <c r="AB2107" s="314" t="str">
        <f t="shared" si="101"/>
        <v/>
      </c>
    </row>
    <row r="2108" spans="1:28" s="170" customFormat="1" ht="20.25">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0"/>
        <v/>
      </c>
      <c r="T2108" s="155" t="str">
        <f ca="1">IF(B2108="","",IF(ISERROR(MATCH($J2108,SorP!$B$1:$B$6226,0)),"",INDIRECT("'SorP'!$A$"&amp;MATCH($S2108&amp;$J2108,SorP!C:C,0))))</f>
        <v/>
      </c>
      <c r="U2108" s="168"/>
      <c r="V2108" s="169" t="e">
        <f>IF(C2108="",NA(),MATCH($B2108&amp;$C2108,'Smelter Look-up'!$J:$J,0))</f>
        <v>#N/A</v>
      </c>
      <c r="X2108" s="170">
        <f t="shared" ca="1" si="99"/>
        <v>0</v>
      </c>
      <c r="AB2108" s="314" t="str">
        <f t="shared" si="101"/>
        <v/>
      </c>
    </row>
    <row r="2109" spans="1:28" s="170" customFormat="1" ht="20.25">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0"/>
        <v/>
      </c>
      <c r="T2109" s="155" t="str">
        <f ca="1">IF(B2109="","",IF(ISERROR(MATCH($J2109,SorP!$B$1:$B$6226,0)),"",INDIRECT("'SorP'!$A$"&amp;MATCH($S2109&amp;$J2109,SorP!C:C,0))))</f>
        <v/>
      </c>
      <c r="U2109" s="168"/>
      <c r="V2109" s="169" t="e">
        <f>IF(C2109="",NA(),MATCH($B2109&amp;$C2109,'Smelter Look-up'!$J:$J,0))</f>
        <v>#N/A</v>
      </c>
      <c r="X2109" s="170">
        <f t="shared" ca="1" si="99"/>
        <v>0</v>
      </c>
      <c r="AB2109" s="314" t="str">
        <f t="shared" si="101"/>
        <v/>
      </c>
    </row>
    <row r="2110" spans="1:28" s="170" customFormat="1" ht="20.25">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0"/>
        <v/>
      </c>
      <c r="T2110" s="155" t="str">
        <f ca="1">IF(B2110="","",IF(ISERROR(MATCH($J2110,SorP!$B$1:$B$6226,0)),"",INDIRECT("'SorP'!$A$"&amp;MATCH($S2110&amp;$J2110,SorP!C:C,0))))</f>
        <v/>
      </c>
      <c r="U2110" s="168"/>
      <c r="V2110" s="169" t="e">
        <f>IF(C2110="",NA(),MATCH($B2110&amp;$C2110,'Smelter Look-up'!$J:$J,0))</f>
        <v>#N/A</v>
      </c>
      <c r="X2110" s="170">
        <f t="shared" ca="1" si="99"/>
        <v>0</v>
      </c>
      <c r="AB2110" s="314" t="str">
        <f t="shared" si="101"/>
        <v/>
      </c>
    </row>
    <row r="2111" spans="1:28" s="170" customFormat="1" ht="20.25">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0"/>
        <v/>
      </c>
      <c r="T2111" s="155" t="str">
        <f ca="1">IF(B2111="","",IF(ISERROR(MATCH($J2111,SorP!$B$1:$B$6226,0)),"",INDIRECT("'SorP'!$A$"&amp;MATCH($S2111&amp;$J2111,SorP!C:C,0))))</f>
        <v/>
      </c>
      <c r="U2111" s="168"/>
      <c r="V2111" s="169" t="e">
        <f>IF(C2111="",NA(),MATCH($B2111&amp;$C2111,'Smelter Look-up'!$J:$J,0))</f>
        <v>#N/A</v>
      </c>
      <c r="X2111" s="170">
        <f t="shared" ref="X2111:X2174" ca="1" si="102">IF(AND(C2111="Smelter not listed",OR(LEN(D2111)=0,LEN(E2111)=0)),1,0)</f>
        <v>0</v>
      </c>
      <c r="AB2111" s="314" t="str">
        <f t="shared" si="101"/>
        <v/>
      </c>
    </row>
    <row r="2112" spans="1:28" s="170" customFormat="1" ht="20.25">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ref="S2112:S2175" ca="1" si="103">IF(B2112="","",IF(ISERROR(MATCH($E2112,CL,0)),"Unknown",INDIRECT("'C'!$A$"&amp;MATCH($E2112,CL,0)+1)))</f>
        <v/>
      </c>
      <c r="T2112" s="155" t="str">
        <f ca="1">IF(B2112="","",IF(ISERROR(MATCH($J2112,SorP!$B$1:$B$6226,0)),"",INDIRECT("'SorP'!$A$"&amp;MATCH($S2112&amp;$J2112,SorP!C:C,0))))</f>
        <v/>
      </c>
      <c r="U2112" s="168"/>
      <c r="V2112" s="169" t="e">
        <f>IF(C2112="",NA(),MATCH($B2112&amp;$C2112,'Smelter Look-up'!$J:$J,0))</f>
        <v>#N/A</v>
      </c>
      <c r="X2112" s="170">
        <f t="shared" ca="1" si="102"/>
        <v>0</v>
      </c>
      <c r="AB2112" s="314" t="str">
        <f t="shared" si="101"/>
        <v/>
      </c>
    </row>
    <row r="2113" spans="1:28" s="170" customFormat="1" ht="20.25">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1"/>
        <v/>
      </c>
    </row>
    <row r="2114" spans="1:28" s="170" customFormat="1" ht="20.25">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1"/>
        <v/>
      </c>
    </row>
    <row r="2115" spans="1:28" s="170" customFormat="1" ht="20.25">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1"/>
        <v/>
      </c>
    </row>
    <row r="2116" spans="1:28" s="170" customFormat="1" ht="20.25">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1"/>
        <v/>
      </c>
    </row>
    <row r="2117" spans="1:28" s="170" customFormat="1" ht="20.25">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si="101"/>
        <v/>
      </c>
    </row>
    <row r="2118" spans="1:28" s="170" customFormat="1" ht="20.25">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ref="AB2118:AB2181" si="104">IF(C2118="","",B2118)</f>
        <v/>
      </c>
    </row>
    <row r="2119" spans="1:28" s="170" customFormat="1" ht="20.25">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25">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25">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25">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25">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25">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25">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25">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25">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25">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25">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25">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25">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25">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25">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25">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25">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25">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25">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25">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25">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25">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25">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25">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25">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25">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25">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25">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25">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25">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25">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25">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25">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25">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25">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25">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25">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25">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25">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25">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25">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25">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25">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4" t="str">
        <f t="shared" si="104"/>
        <v/>
      </c>
    </row>
    <row r="2162" spans="1:28" s="170" customFormat="1" ht="20.25">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4" t="str">
        <f t="shared" si="104"/>
        <v/>
      </c>
    </row>
    <row r="2163" spans="1:28" s="170" customFormat="1" ht="20.25">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4" t="str">
        <f t="shared" si="104"/>
        <v/>
      </c>
    </row>
    <row r="2164" spans="1:28" s="170" customFormat="1" ht="20.25">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4" t="str">
        <f t="shared" si="104"/>
        <v/>
      </c>
    </row>
    <row r="2165" spans="1:28" s="170" customFormat="1" ht="20.25">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4" t="str">
        <f t="shared" si="104"/>
        <v/>
      </c>
    </row>
    <row r="2166" spans="1:28" s="170" customFormat="1" ht="20.25">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4" t="str">
        <f t="shared" si="104"/>
        <v/>
      </c>
    </row>
    <row r="2167" spans="1:28" s="170" customFormat="1" ht="20.25">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4" t="str">
        <f t="shared" si="104"/>
        <v/>
      </c>
    </row>
    <row r="2168" spans="1:28" s="170" customFormat="1" ht="20.25">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4" t="str">
        <f t="shared" si="104"/>
        <v/>
      </c>
    </row>
    <row r="2169" spans="1:28" s="170" customFormat="1" ht="20.25">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4" t="str">
        <f t="shared" si="104"/>
        <v/>
      </c>
    </row>
    <row r="2170" spans="1:28" s="170" customFormat="1" ht="20.25">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14" t="str">
        <f t="shared" si="104"/>
        <v/>
      </c>
    </row>
    <row r="2171" spans="1:28" s="170" customFormat="1" ht="20.25">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ca="1" si="102"/>
        <v>0</v>
      </c>
      <c r="AB2171" s="314" t="str">
        <f t="shared" si="104"/>
        <v/>
      </c>
    </row>
    <row r="2172" spans="1:28" s="170" customFormat="1" ht="20.25">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3"/>
        <v/>
      </c>
      <c r="T2172" s="155" t="str">
        <f ca="1">IF(B2172="","",IF(ISERROR(MATCH($J2172,SorP!$B$1:$B$6226,0)),"",INDIRECT("'SorP'!$A$"&amp;MATCH($S2172&amp;$J2172,SorP!C:C,0))))</f>
        <v/>
      </c>
      <c r="U2172" s="168"/>
      <c r="V2172" s="169" t="e">
        <f>IF(C2172="",NA(),MATCH($B2172&amp;$C2172,'Smelter Look-up'!$J:$J,0))</f>
        <v>#N/A</v>
      </c>
      <c r="X2172" s="170">
        <f t="shared" ca="1" si="102"/>
        <v>0</v>
      </c>
      <c r="AB2172" s="314" t="str">
        <f t="shared" si="104"/>
        <v/>
      </c>
    </row>
    <row r="2173" spans="1:28" s="170" customFormat="1" ht="20.25">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3"/>
        <v/>
      </c>
      <c r="T2173" s="155" t="str">
        <f ca="1">IF(B2173="","",IF(ISERROR(MATCH($J2173,SorP!$B$1:$B$6226,0)),"",INDIRECT("'SorP'!$A$"&amp;MATCH($S2173&amp;$J2173,SorP!C:C,0))))</f>
        <v/>
      </c>
      <c r="U2173" s="168"/>
      <c r="V2173" s="169" t="e">
        <f>IF(C2173="",NA(),MATCH($B2173&amp;$C2173,'Smelter Look-up'!$J:$J,0))</f>
        <v>#N/A</v>
      </c>
      <c r="X2173" s="170">
        <f t="shared" ca="1" si="102"/>
        <v>0</v>
      </c>
      <c r="AB2173" s="314" t="str">
        <f t="shared" si="104"/>
        <v/>
      </c>
    </row>
    <row r="2174" spans="1:28" s="170" customFormat="1" ht="20.25">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3"/>
        <v/>
      </c>
      <c r="T2174" s="155" t="str">
        <f ca="1">IF(B2174="","",IF(ISERROR(MATCH($J2174,SorP!$B$1:$B$6226,0)),"",INDIRECT("'SorP'!$A$"&amp;MATCH($S2174&amp;$J2174,SorP!C:C,0))))</f>
        <v/>
      </c>
      <c r="U2174" s="168"/>
      <c r="V2174" s="169" t="e">
        <f>IF(C2174="",NA(),MATCH($B2174&amp;$C2174,'Smelter Look-up'!$J:$J,0))</f>
        <v>#N/A</v>
      </c>
      <c r="X2174" s="170">
        <f t="shared" ca="1" si="102"/>
        <v>0</v>
      </c>
      <c r="AB2174" s="314" t="str">
        <f t="shared" si="104"/>
        <v/>
      </c>
    </row>
    <row r="2175" spans="1:28" s="170" customFormat="1" ht="20.25">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3"/>
        <v/>
      </c>
      <c r="T2175" s="155" t="str">
        <f ca="1">IF(B2175="","",IF(ISERROR(MATCH($J2175,SorP!$B$1:$B$6226,0)),"",INDIRECT("'SorP'!$A$"&amp;MATCH($S2175&amp;$J2175,SorP!C:C,0))))</f>
        <v/>
      </c>
      <c r="U2175" s="168"/>
      <c r="V2175" s="169" t="e">
        <f>IF(C2175="",NA(),MATCH($B2175&amp;$C2175,'Smelter Look-up'!$J:$J,0))</f>
        <v>#N/A</v>
      </c>
      <c r="X2175" s="170">
        <f t="shared" ref="X2175:X2238" ca="1" si="105">IF(AND(C2175="Smelter not listed",OR(LEN(D2175)=0,LEN(E2175)=0)),1,0)</f>
        <v>0</v>
      </c>
      <c r="AB2175" s="314" t="str">
        <f t="shared" si="104"/>
        <v/>
      </c>
    </row>
    <row r="2176" spans="1:28" s="170" customFormat="1" ht="20.25">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ref="S2176:S2239" ca="1" si="106">IF(B2176="","",IF(ISERROR(MATCH($E2176,CL,0)),"Unknown",INDIRECT("'C'!$A$"&amp;MATCH($E2176,CL,0)+1)))</f>
        <v/>
      </c>
      <c r="T2176" s="155" t="str">
        <f ca="1">IF(B2176="","",IF(ISERROR(MATCH($J2176,SorP!$B$1:$B$6226,0)),"",INDIRECT("'SorP'!$A$"&amp;MATCH($S2176&amp;$J2176,SorP!C:C,0))))</f>
        <v/>
      </c>
      <c r="U2176" s="168"/>
      <c r="V2176" s="169" t="e">
        <f>IF(C2176="",NA(),MATCH($B2176&amp;$C2176,'Smelter Look-up'!$J:$J,0))</f>
        <v>#N/A</v>
      </c>
      <c r="X2176" s="170">
        <f t="shared" ca="1" si="105"/>
        <v>0</v>
      </c>
      <c r="AB2176" s="314" t="str">
        <f t="shared" si="104"/>
        <v/>
      </c>
    </row>
    <row r="2177" spans="1:28" s="170" customFormat="1" ht="20.25">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4"/>
        <v/>
      </c>
    </row>
    <row r="2178" spans="1:28" s="170" customFormat="1" ht="20.25">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4"/>
        <v/>
      </c>
    </row>
    <row r="2179" spans="1:28" s="170" customFormat="1" ht="20.25">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4"/>
        <v/>
      </c>
    </row>
    <row r="2180" spans="1:28" s="170" customFormat="1" ht="20.25">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4"/>
        <v/>
      </c>
    </row>
    <row r="2181" spans="1:28" s="170" customFormat="1" ht="20.25">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si="104"/>
        <v/>
      </c>
    </row>
    <row r="2182" spans="1:28" s="170" customFormat="1" ht="20.25">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ref="AB2182:AB2245" si="107">IF(C2182="","",B2182)</f>
        <v/>
      </c>
    </row>
    <row r="2183" spans="1:28" s="170" customFormat="1" ht="20.25">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25">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25">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25">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25">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25">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25">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25">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25">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25">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25">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25">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25">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25">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25">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25">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25">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25">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25">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25">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25">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25">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25">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25">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25">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25">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25">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25">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25">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25">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25">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25">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25">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25">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25">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25">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25">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25">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25">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25">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25">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25">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25">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4" t="str">
        <f t="shared" si="107"/>
        <v/>
      </c>
    </row>
    <row r="2226" spans="1:28" s="170" customFormat="1" ht="20.25">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4" t="str">
        <f t="shared" si="107"/>
        <v/>
      </c>
    </row>
    <row r="2227" spans="1:28" s="170" customFormat="1" ht="20.25">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4" t="str">
        <f t="shared" si="107"/>
        <v/>
      </c>
    </row>
    <row r="2228" spans="1:28" s="170" customFormat="1" ht="20.25">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4" t="str">
        <f t="shared" si="107"/>
        <v/>
      </c>
    </row>
    <row r="2229" spans="1:28" s="170" customFormat="1" ht="20.25">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4" t="str">
        <f t="shared" si="107"/>
        <v/>
      </c>
    </row>
    <row r="2230" spans="1:28" s="170" customFormat="1" ht="20.25">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4" t="str">
        <f t="shared" si="107"/>
        <v/>
      </c>
    </row>
    <row r="2231" spans="1:28" s="170" customFormat="1" ht="20.25">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4" t="str">
        <f t="shared" si="107"/>
        <v/>
      </c>
    </row>
    <row r="2232" spans="1:28" s="170" customFormat="1" ht="20.25">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4" t="str">
        <f t="shared" si="107"/>
        <v/>
      </c>
    </row>
    <row r="2233" spans="1:28" s="170" customFormat="1" ht="20.25">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4" t="str">
        <f t="shared" si="107"/>
        <v/>
      </c>
    </row>
    <row r="2234" spans="1:28" s="170" customFormat="1" ht="20.25">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14" t="str">
        <f t="shared" si="107"/>
        <v/>
      </c>
    </row>
    <row r="2235" spans="1:28" s="170" customFormat="1" ht="20.25">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ca="1" si="105"/>
        <v>0</v>
      </c>
      <c r="AB2235" s="314" t="str">
        <f t="shared" si="107"/>
        <v/>
      </c>
    </row>
    <row r="2236" spans="1:28" s="170" customFormat="1" ht="20.25">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6"/>
        <v/>
      </c>
      <c r="T2236" s="155" t="str">
        <f ca="1">IF(B2236="","",IF(ISERROR(MATCH($J2236,SorP!$B$1:$B$6226,0)),"",INDIRECT("'SorP'!$A$"&amp;MATCH($S2236&amp;$J2236,SorP!C:C,0))))</f>
        <v/>
      </c>
      <c r="U2236" s="168"/>
      <c r="V2236" s="169" t="e">
        <f>IF(C2236="",NA(),MATCH($B2236&amp;$C2236,'Smelter Look-up'!$J:$J,0))</f>
        <v>#N/A</v>
      </c>
      <c r="X2236" s="170">
        <f t="shared" ca="1" si="105"/>
        <v>0</v>
      </c>
      <c r="AB2236" s="314" t="str">
        <f t="shared" si="107"/>
        <v/>
      </c>
    </row>
    <row r="2237" spans="1:28" s="170" customFormat="1" ht="20.25">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6"/>
        <v/>
      </c>
      <c r="T2237" s="155" t="str">
        <f ca="1">IF(B2237="","",IF(ISERROR(MATCH($J2237,SorP!$B$1:$B$6226,0)),"",INDIRECT("'SorP'!$A$"&amp;MATCH($S2237&amp;$J2237,SorP!C:C,0))))</f>
        <v/>
      </c>
      <c r="U2237" s="168"/>
      <c r="V2237" s="169" t="e">
        <f>IF(C2237="",NA(),MATCH($B2237&amp;$C2237,'Smelter Look-up'!$J:$J,0))</f>
        <v>#N/A</v>
      </c>
      <c r="X2237" s="170">
        <f t="shared" ca="1" si="105"/>
        <v>0</v>
      </c>
      <c r="AB2237" s="314" t="str">
        <f t="shared" si="107"/>
        <v/>
      </c>
    </row>
    <row r="2238" spans="1:28" s="170" customFormat="1" ht="20.25">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6"/>
        <v/>
      </c>
      <c r="T2238" s="155" t="str">
        <f ca="1">IF(B2238="","",IF(ISERROR(MATCH($J2238,SorP!$B$1:$B$6226,0)),"",INDIRECT("'SorP'!$A$"&amp;MATCH($S2238&amp;$J2238,SorP!C:C,0))))</f>
        <v/>
      </c>
      <c r="U2238" s="168"/>
      <c r="V2238" s="169" t="e">
        <f>IF(C2238="",NA(),MATCH($B2238&amp;$C2238,'Smelter Look-up'!$J:$J,0))</f>
        <v>#N/A</v>
      </c>
      <c r="X2238" s="170">
        <f t="shared" ca="1" si="105"/>
        <v>0</v>
      </c>
      <c r="AB2238" s="314" t="str">
        <f t="shared" si="107"/>
        <v/>
      </c>
    </row>
    <row r="2239" spans="1:28" s="170" customFormat="1" ht="20.25">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6"/>
        <v/>
      </c>
      <c r="T2239" s="155" t="str">
        <f ca="1">IF(B2239="","",IF(ISERROR(MATCH($J2239,SorP!$B$1:$B$6226,0)),"",INDIRECT("'SorP'!$A$"&amp;MATCH($S2239&amp;$J2239,SorP!C:C,0))))</f>
        <v/>
      </c>
      <c r="U2239" s="168"/>
      <c r="V2239" s="169" t="e">
        <f>IF(C2239="",NA(),MATCH($B2239&amp;$C2239,'Smelter Look-up'!$J:$J,0))</f>
        <v>#N/A</v>
      </c>
      <c r="X2239" s="170">
        <f t="shared" ref="X2239:X2302" ca="1" si="108">IF(AND(C2239="Smelter not listed",OR(LEN(D2239)=0,LEN(E2239)=0)),1,0)</f>
        <v>0</v>
      </c>
      <c r="AB2239" s="314" t="str">
        <f t="shared" si="107"/>
        <v/>
      </c>
    </row>
    <row r="2240" spans="1:28" s="170" customFormat="1" ht="20.25">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ref="S2240:S2303" ca="1" si="109">IF(B2240="","",IF(ISERROR(MATCH($E2240,CL,0)),"Unknown",INDIRECT("'C'!$A$"&amp;MATCH($E2240,CL,0)+1)))</f>
        <v/>
      </c>
      <c r="T2240" s="155" t="str">
        <f ca="1">IF(B2240="","",IF(ISERROR(MATCH($J2240,SorP!$B$1:$B$6226,0)),"",INDIRECT("'SorP'!$A$"&amp;MATCH($S2240&amp;$J2240,SorP!C:C,0))))</f>
        <v/>
      </c>
      <c r="U2240" s="168"/>
      <c r="V2240" s="169" t="e">
        <f>IF(C2240="",NA(),MATCH($B2240&amp;$C2240,'Smelter Look-up'!$J:$J,0))</f>
        <v>#N/A</v>
      </c>
      <c r="X2240" s="170">
        <f t="shared" ca="1" si="108"/>
        <v>0</v>
      </c>
      <c r="AB2240" s="314" t="str">
        <f t="shared" si="107"/>
        <v/>
      </c>
    </row>
    <row r="2241" spans="1:28" s="170" customFormat="1" ht="20.25">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07"/>
        <v/>
      </c>
    </row>
    <row r="2242" spans="1:28" s="170" customFormat="1" ht="20.25">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07"/>
        <v/>
      </c>
    </row>
    <row r="2243" spans="1:28" s="170" customFormat="1" ht="20.25">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07"/>
        <v/>
      </c>
    </row>
    <row r="2244" spans="1:28" s="170" customFormat="1" ht="20.25">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07"/>
        <v/>
      </c>
    </row>
    <row r="2245" spans="1:28" s="170" customFormat="1" ht="20.25">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si="107"/>
        <v/>
      </c>
    </row>
    <row r="2246" spans="1:28" s="170" customFormat="1" ht="20.25">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ref="AB2246:AB2309" si="110">IF(C2246="","",B2246)</f>
        <v/>
      </c>
    </row>
    <row r="2247" spans="1:28" s="170" customFormat="1" ht="20.25">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25">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25">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25">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25">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25">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25">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25">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25">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25">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25">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25">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25">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25">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25">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25">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25">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25">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25">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25">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25">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25">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25">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25">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25">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25">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25">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25">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25">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25">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25">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25">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25">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25">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25">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25">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25">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25">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25">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25">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25">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25">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25">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4" t="str">
        <f t="shared" si="110"/>
        <v/>
      </c>
    </row>
    <row r="2290" spans="1:28" s="170" customFormat="1" ht="20.25">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4" t="str">
        <f t="shared" si="110"/>
        <v/>
      </c>
    </row>
    <row r="2291" spans="1:28" s="170" customFormat="1" ht="20.25">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4" t="str">
        <f t="shared" si="110"/>
        <v/>
      </c>
    </row>
    <row r="2292" spans="1:28" s="170" customFormat="1" ht="20.25">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4" t="str">
        <f t="shared" si="110"/>
        <v/>
      </c>
    </row>
    <row r="2293" spans="1:28" s="170" customFormat="1" ht="20.25">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4" t="str">
        <f t="shared" si="110"/>
        <v/>
      </c>
    </row>
    <row r="2294" spans="1:28" s="170" customFormat="1" ht="20.25">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4" t="str">
        <f t="shared" si="110"/>
        <v/>
      </c>
    </row>
    <row r="2295" spans="1:28" s="170" customFormat="1" ht="20.25">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4" t="str">
        <f t="shared" si="110"/>
        <v/>
      </c>
    </row>
    <row r="2296" spans="1:28" s="170" customFormat="1" ht="20.25">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4" t="str">
        <f t="shared" si="110"/>
        <v/>
      </c>
    </row>
    <row r="2297" spans="1:28" s="170" customFormat="1" ht="20.25">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4" t="str">
        <f t="shared" si="110"/>
        <v/>
      </c>
    </row>
    <row r="2298" spans="1:28" s="170" customFormat="1" ht="20.25">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14" t="str">
        <f t="shared" si="110"/>
        <v/>
      </c>
    </row>
    <row r="2299" spans="1:28" s="170" customFormat="1" ht="20.25">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ca="1" si="108"/>
        <v>0</v>
      </c>
      <c r="AB2299" s="314" t="str">
        <f t="shared" si="110"/>
        <v/>
      </c>
    </row>
    <row r="2300" spans="1:28" s="170" customFormat="1" ht="20.25">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09"/>
        <v/>
      </c>
      <c r="T2300" s="155" t="str">
        <f ca="1">IF(B2300="","",IF(ISERROR(MATCH($J2300,SorP!$B$1:$B$6226,0)),"",INDIRECT("'SorP'!$A$"&amp;MATCH($S2300&amp;$J2300,SorP!C:C,0))))</f>
        <v/>
      </c>
      <c r="U2300" s="168"/>
      <c r="V2300" s="169" t="e">
        <f>IF(C2300="",NA(),MATCH($B2300&amp;$C2300,'Smelter Look-up'!$J:$J,0))</f>
        <v>#N/A</v>
      </c>
      <c r="X2300" s="170">
        <f t="shared" ca="1" si="108"/>
        <v>0</v>
      </c>
      <c r="AB2300" s="314" t="str">
        <f t="shared" si="110"/>
        <v/>
      </c>
    </row>
    <row r="2301" spans="1:28" s="170" customFormat="1" ht="20.25">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09"/>
        <v/>
      </c>
      <c r="T2301" s="155" t="str">
        <f ca="1">IF(B2301="","",IF(ISERROR(MATCH($J2301,SorP!$B$1:$B$6226,0)),"",INDIRECT("'SorP'!$A$"&amp;MATCH($S2301&amp;$J2301,SorP!C:C,0))))</f>
        <v/>
      </c>
      <c r="U2301" s="168"/>
      <c r="V2301" s="169" t="e">
        <f>IF(C2301="",NA(),MATCH($B2301&amp;$C2301,'Smelter Look-up'!$J:$J,0))</f>
        <v>#N/A</v>
      </c>
      <c r="X2301" s="170">
        <f t="shared" ca="1" si="108"/>
        <v>0</v>
      </c>
      <c r="AB2301" s="314" t="str">
        <f t="shared" si="110"/>
        <v/>
      </c>
    </row>
    <row r="2302" spans="1:28" s="170" customFormat="1" ht="20.25">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09"/>
        <v/>
      </c>
      <c r="T2302" s="155" t="str">
        <f ca="1">IF(B2302="","",IF(ISERROR(MATCH($J2302,SorP!$B$1:$B$6226,0)),"",INDIRECT("'SorP'!$A$"&amp;MATCH($S2302&amp;$J2302,SorP!C:C,0))))</f>
        <v/>
      </c>
      <c r="U2302" s="168"/>
      <c r="V2302" s="169" t="e">
        <f>IF(C2302="",NA(),MATCH($B2302&amp;$C2302,'Smelter Look-up'!$J:$J,0))</f>
        <v>#N/A</v>
      </c>
      <c r="X2302" s="170">
        <f t="shared" ca="1" si="108"/>
        <v>0</v>
      </c>
      <c r="AB2302" s="314" t="str">
        <f t="shared" si="110"/>
        <v/>
      </c>
    </row>
    <row r="2303" spans="1:28" s="170" customFormat="1" ht="20.25">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09"/>
        <v/>
      </c>
      <c r="T2303" s="155" t="str">
        <f ca="1">IF(B2303="","",IF(ISERROR(MATCH($J2303,SorP!$B$1:$B$6226,0)),"",INDIRECT("'SorP'!$A$"&amp;MATCH($S2303&amp;$J2303,SorP!C:C,0))))</f>
        <v/>
      </c>
      <c r="U2303" s="168"/>
      <c r="V2303" s="169" t="e">
        <f>IF(C2303="",NA(),MATCH($B2303&amp;$C2303,'Smelter Look-up'!$J:$J,0))</f>
        <v>#N/A</v>
      </c>
      <c r="X2303" s="170">
        <f t="shared" ref="X2303:X2366" ca="1" si="111">IF(AND(C2303="Smelter not listed",OR(LEN(D2303)=0,LEN(E2303)=0)),1,0)</f>
        <v>0</v>
      </c>
      <c r="AB2303" s="314" t="str">
        <f t="shared" si="110"/>
        <v/>
      </c>
    </row>
    <row r="2304" spans="1:28" s="170" customFormat="1" ht="20.25">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ref="S2304:S2367" ca="1" si="112">IF(B2304="","",IF(ISERROR(MATCH($E2304,CL,0)),"Unknown",INDIRECT("'C'!$A$"&amp;MATCH($E2304,CL,0)+1)))</f>
        <v/>
      </c>
      <c r="T2304" s="155" t="str">
        <f ca="1">IF(B2304="","",IF(ISERROR(MATCH($J2304,SorP!$B$1:$B$6226,0)),"",INDIRECT("'SorP'!$A$"&amp;MATCH($S2304&amp;$J2304,SorP!C:C,0))))</f>
        <v/>
      </c>
      <c r="U2304" s="168"/>
      <c r="V2304" s="169" t="e">
        <f>IF(C2304="",NA(),MATCH($B2304&amp;$C2304,'Smelter Look-up'!$J:$J,0))</f>
        <v>#N/A</v>
      </c>
      <c r="X2304" s="170">
        <f t="shared" ca="1" si="111"/>
        <v>0</v>
      </c>
      <c r="AB2304" s="314" t="str">
        <f t="shared" si="110"/>
        <v/>
      </c>
    </row>
    <row r="2305" spans="1:28" s="170" customFormat="1" ht="20.25">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0"/>
        <v/>
      </c>
    </row>
    <row r="2306" spans="1:28" s="170" customFormat="1" ht="20.25">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0"/>
        <v/>
      </c>
    </row>
    <row r="2307" spans="1:28" s="170" customFormat="1" ht="20.25">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0"/>
        <v/>
      </c>
    </row>
    <row r="2308" spans="1:28" s="170" customFormat="1" ht="20.25">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0"/>
        <v/>
      </c>
    </row>
    <row r="2309" spans="1:28" s="170" customFormat="1" ht="20.25">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si="110"/>
        <v/>
      </c>
    </row>
    <row r="2310" spans="1:28" s="170" customFormat="1" ht="20.25">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ref="AB2310:AB2373" si="113">IF(C2310="","",B2310)</f>
        <v/>
      </c>
    </row>
    <row r="2311" spans="1:28" s="170" customFormat="1" ht="20.25">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25">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25">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25">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25">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25">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25">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25">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25">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25">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25">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25">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25">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25">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25">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25">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25">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25">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25">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25">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25">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25">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25">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25">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25">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25">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25">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25">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25">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25">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25">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25">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25">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25">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25">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25">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25">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25">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25">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25">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25">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25">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25">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4" t="str">
        <f t="shared" si="113"/>
        <v/>
      </c>
    </row>
    <row r="2354" spans="1:28" s="170" customFormat="1" ht="20.25">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4" t="str">
        <f t="shared" si="113"/>
        <v/>
      </c>
    </row>
    <row r="2355" spans="1:28" s="170" customFormat="1" ht="20.25">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4" t="str">
        <f t="shared" si="113"/>
        <v/>
      </c>
    </row>
    <row r="2356" spans="1:28" s="170" customFormat="1" ht="20.25">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4" t="str">
        <f t="shared" si="113"/>
        <v/>
      </c>
    </row>
    <row r="2357" spans="1:28" s="170" customFormat="1" ht="20.25">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4" t="str">
        <f t="shared" si="113"/>
        <v/>
      </c>
    </row>
    <row r="2358" spans="1:28" s="170" customFormat="1" ht="20.25">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4" t="str">
        <f t="shared" si="113"/>
        <v/>
      </c>
    </row>
    <row r="2359" spans="1:28" s="170" customFormat="1" ht="20.25">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4" t="str">
        <f t="shared" si="113"/>
        <v/>
      </c>
    </row>
    <row r="2360" spans="1:28" s="170" customFormat="1" ht="20.25">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4" t="str">
        <f t="shared" si="113"/>
        <v/>
      </c>
    </row>
    <row r="2361" spans="1:28" s="170" customFormat="1" ht="20.25">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4" t="str">
        <f t="shared" si="113"/>
        <v/>
      </c>
    </row>
    <row r="2362" spans="1:28" s="170" customFormat="1" ht="20.25">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14" t="str">
        <f t="shared" si="113"/>
        <v/>
      </c>
    </row>
    <row r="2363" spans="1:28" s="170" customFormat="1" ht="20.25">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ca="1" si="111"/>
        <v>0</v>
      </c>
      <c r="AB2363" s="314" t="str">
        <f t="shared" si="113"/>
        <v/>
      </c>
    </row>
    <row r="2364" spans="1:28" s="170" customFormat="1" ht="20.25">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2"/>
        <v/>
      </c>
      <c r="T2364" s="155" t="str">
        <f ca="1">IF(B2364="","",IF(ISERROR(MATCH($J2364,SorP!$B$1:$B$6226,0)),"",INDIRECT("'SorP'!$A$"&amp;MATCH($S2364&amp;$J2364,SorP!C:C,0))))</f>
        <v/>
      </c>
      <c r="U2364" s="168"/>
      <c r="V2364" s="169" t="e">
        <f>IF(C2364="",NA(),MATCH($B2364&amp;$C2364,'Smelter Look-up'!$J:$J,0))</f>
        <v>#N/A</v>
      </c>
      <c r="X2364" s="170">
        <f t="shared" ca="1" si="111"/>
        <v>0</v>
      </c>
      <c r="AB2364" s="314" t="str">
        <f t="shared" si="113"/>
        <v/>
      </c>
    </row>
    <row r="2365" spans="1:28" s="170" customFormat="1" ht="20.25">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2"/>
        <v/>
      </c>
      <c r="T2365" s="155" t="str">
        <f ca="1">IF(B2365="","",IF(ISERROR(MATCH($J2365,SorP!$B$1:$B$6226,0)),"",INDIRECT("'SorP'!$A$"&amp;MATCH($S2365&amp;$J2365,SorP!C:C,0))))</f>
        <v/>
      </c>
      <c r="U2365" s="168"/>
      <c r="V2365" s="169" t="e">
        <f>IF(C2365="",NA(),MATCH($B2365&amp;$C2365,'Smelter Look-up'!$J:$J,0))</f>
        <v>#N/A</v>
      </c>
      <c r="X2365" s="170">
        <f t="shared" ca="1" si="111"/>
        <v>0</v>
      </c>
      <c r="AB2365" s="314" t="str">
        <f t="shared" si="113"/>
        <v/>
      </c>
    </row>
    <row r="2366" spans="1:28" s="170" customFormat="1" ht="20.25">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2"/>
        <v/>
      </c>
      <c r="T2366" s="155" t="str">
        <f ca="1">IF(B2366="","",IF(ISERROR(MATCH($J2366,SorP!$B$1:$B$6226,0)),"",INDIRECT("'SorP'!$A$"&amp;MATCH($S2366&amp;$J2366,SorP!C:C,0))))</f>
        <v/>
      </c>
      <c r="U2366" s="168"/>
      <c r="V2366" s="169" t="e">
        <f>IF(C2366="",NA(),MATCH($B2366&amp;$C2366,'Smelter Look-up'!$J:$J,0))</f>
        <v>#N/A</v>
      </c>
      <c r="X2366" s="170">
        <f t="shared" ca="1" si="111"/>
        <v>0</v>
      </c>
      <c r="AB2366" s="314" t="str">
        <f t="shared" si="113"/>
        <v/>
      </c>
    </row>
    <row r="2367" spans="1:28" s="170" customFormat="1" ht="20.25">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2"/>
        <v/>
      </c>
      <c r="T2367" s="155" t="str">
        <f ca="1">IF(B2367="","",IF(ISERROR(MATCH($J2367,SorP!$B$1:$B$6226,0)),"",INDIRECT("'SorP'!$A$"&amp;MATCH($S2367&amp;$J2367,SorP!C:C,0))))</f>
        <v/>
      </c>
      <c r="U2367" s="168"/>
      <c r="V2367" s="169" t="e">
        <f>IF(C2367="",NA(),MATCH($B2367&amp;$C2367,'Smelter Look-up'!$J:$J,0))</f>
        <v>#N/A</v>
      </c>
      <c r="X2367" s="170">
        <f t="shared" ref="X2367:X2430" ca="1" si="114">IF(AND(C2367="Smelter not listed",OR(LEN(D2367)=0,LEN(E2367)=0)),1,0)</f>
        <v>0</v>
      </c>
      <c r="AB2367" s="314" t="str">
        <f t="shared" si="113"/>
        <v/>
      </c>
    </row>
    <row r="2368" spans="1:28" s="170" customFormat="1" ht="20.25">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ref="S2368:S2431" ca="1" si="115">IF(B2368="","",IF(ISERROR(MATCH($E2368,CL,0)),"Unknown",INDIRECT("'C'!$A$"&amp;MATCH($E2368,CL,0)+1)))</f>
        <v/>
      </c>
      <c r="T2368" s="155" t="str">
        <f ca="1">IF(B2368="","",IF(ISERROR(MATCH($J2368,SorP!$B$1:$B$6226,0)),"",INDIRECT("'SorP'!$A$"&amp;MATCH($S2368&amp;$J2368,SorP!C:C,0))))</f>
        <v/>
      </c>
      <c r="U2368" s="168"/>
      <c r="V2368" s="169" t="e">
        <f>IF(C2368="",NA(),MATCH($B2368&amp;$C2368,'Smelter Look-up'!$J:$J,0))</f>
        <v>#N/A</v>
      </c>
      <c r="X2368" s="170">
        <f t="shared" ca="1" si="114"/>
        <v>0</v>
      </c>
      <c r="AB2368" s="314" t="str">
        <f t="shared" si="113"/>
        <v/>
      </c>
    </row>
    <row r="2369" spans="1:28" s="170" customFormat="1" ht="20.25">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3"/>
        <v/>
      </c>
    </row>
    <row r="2370" spans="1:28" s="170" customFormat="1" ht="20.25">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3"/>
        <v/>
      </c>
    </row>
    <row r="2371" spans="1:28" s="170" customFormat="1" ht="20.25">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3"/>
        <v/>
      </c>
    </row>
    <row r="2372" spans="1:28" s="170" customFormat="1" ht="20.25">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3"/>
        <v/>
      </c>
    </row>
    <row r="2373" spans="1:28" s="170" customFormat="1" ht="20.25">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si="113"/>
        <v/>
      </c>
    </row>
    <row r="2374" spans="1:28" s="170" customFormat="1" ht="20.25">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ref="AB2374:AB2437" si="116">IF(C2374="","",B2374)</f>
        <v/>
      </c>
    </row>
    <row r="2375" spans="1:28" s="170" customFormat="1" ht="20.25">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25">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25">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25">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25">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25">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25">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25">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25">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25">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25">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25">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25">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25">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25">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25">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25">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25">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25">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25">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25">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25">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25">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25">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25">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25">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25">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25">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25">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25">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25">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25">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25">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25">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25">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25">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25">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25">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25">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25">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25">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25">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25">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4" t="str">
        <f t="shared" si="116"/>
        <v/>
      </c>
    </row>
    <row r="2418" spans="1:28" s="170" customFormat="1" ht="20.25">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4" t="str">
        <f t="shared" si="116"/>
        <v/>
      </c>
    </row>
    <row r="2419" spans="1:28" s="170" customFormat="1" ht="20.25">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4" t="str">
        <f t="shared" si="116"/>
        <v/>
      </c>
    </row>
    <row r="2420" spans="1:28" s="170" customFormat="1" ht="20.25">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4" t="str">
        <f t="shared" si="116"/>
        <v/>
      </c>
    </row>
    <row r="2421" spans="1:28" s="170" customFormat="1" ht="20.25">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4" t="str">
        <f t="shared" si="116"/>
        <v/>
      </c>
    </row>
    <row r="2422" spans="1:28" s="170" customFormat="1" ht="20.25">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4" t="str">
        <f t="shared" si="116"/>
        <v/>
      </c>
    </row>
    <row r="2423" spans="1:28" s="170" customFormat="1" ht="20.25">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4" t="str">
        <f t="shared" si="116"/>
        <v/>
      </c>
    </row>
    <row r="2424" spans="1:28" s="170" customFormat="1" ht="20.25">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4" t="str">
        <f t="shared" si="116"/>
        <v/>
      </c>
    </row>
    <row r="2425" spans="1:28" s="170" customFormat="1" ht="20.25">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4" t="str">
        <f t="shared" si="116"/>
        <v/>
      </c>
    </row>
    <row r="2426" spans="1:28" s="170" customFormat="1" ht="20.25">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ca="1" si="114"/>
        <v>0</v>
      </c>
      <c r="AB2426" s="314" t="str">
        <f t="shared" si="116"/>
        <v/>
      </c>
    </row>
    <row r="2427" spans="1:28" s="170" customFormat="1" ht="20.25">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5"/>
        <v/>
      </c>
      <c r="T2427" s="155" t="str">
        <f ca="1">IF(B2427="","",IF(ISERROR(MATCH($J2427,SorP!$B$1:$B$6226,0)),"",INDIRECT("'SorP'!$A$"&amp;MATCH($S2427&amp;$J2427,SorP!C:C,0))))</f>
        <v/>
      </c>
      <c r="U2427" s="168"/>
      <c r="V2427" s="169" t="e">
        <f>IF(C2427="",NA(),MATCH($B2427&amp;$C2427,'Smelter Look-up'!$J:$J,0))</f>
        <v>#N/A</v>
      </c>
      <c r="X2427" s="170">
        <f t="shared" ca="1" si="114"/>
        <v>0</v>
      </c>
      <c r="AB2427" s="314" t="str">
        <f t="shared" si="116"/>
        <v/>
      </c>
    </row>
    <row r="2428" spans="1:28" s="170" customFormat="1" ht="20.25">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5"/>
        <v/>
      </c>
      <c r="T2428" s="155" t="str">
        <f ca="1">IF(B2428="","",IF(ISERROR(MATCH($J2428,SorP!$B$1:$B$6226,0)),"",INDIRECT("'SorP'!$A$"&amp;MATCH($S2428&amp;$J2428,SorP!C:C,0))))</f>
        <v/>
      </c>
      <c r="U2428" s="168"/>
      <c r="V2428" s="169" t="e">
        <f>IF(C2428="",NA(),MATCH($B2428&amp;$C2428,'Smelter Look-up'!$J:$J,0))</f>
        <v>#N/A</v>
      </c>
      <c r="X2428" s="170">
        <f t="shared" ca="1" si="114"/>
        <v>0</v>
      </c>
      <c r="AB2428" s="314" t="str">
        <f t="shared" si="116"/>
        <v/>
      </c>
    </row>
    <row r="2429" spans="1:28" s="170" customFormat="1" ht="20.25">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5"/>
        <v/>
      </c>
      <c r="T2429" s="155" t="str">
        <f ca="1">IF(B2429="","",IF(ISERROR(MATCH($J2429,SorP!$B$1:$B$6226,0)),"",INDIRECT("'SorP'!$A$"&amp;MATCH($S2429&amp;$J2429,SorP!C:C,0))))</f>
        <v/>
      </c>
      <c r="U2429" s="168"/>
      <c r="V2429" s="169" t="e">
        <f>IF(C2429="",NA(),MATCH($B2429&amp;$C2429,'Smelter Look-up'!$J:$J,0))</f>
        <v>#N/A</v>
      </c>
      <c r="X2429" s="170">
        <f t="shared" ca="1" si="114"/>
        <v>0</v>
      </c>
      <c r="AB2429" s="314" t="str">
        <f t="shared" si="116"/>
        <v/>
      </c>
    </row>
    <row r="2430" spans="1:28" s="170" customFormat="1" ht="20.25">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5"/>
        <v/>
      </c>
      <c r="T2430" s="155" t="str">
        <f ca="1">IF(B2430="","",IF(ISERROR(MATCH($J2430,SorP!$B$1:$B$6226,0)),"",INDIRECT("'SorP'!$A$"&amp;MATCH($S2430&amp;$J2430,SorP!C:C,0))))</f>
        <v/>
      </c>
      <c r="U2430" s="168"/>
      <c r="V2430" s="169" t="e">
        <f>IF(C2430="",NA(),MATCH($B2430&amp;$C2430,'Smelter Look-up'!$J:$J,0))</f>
        <v>#N/A</v>
      </c>
      <c r="X2430" s="170">
        <f t="shared" ca="1" si="114"/>
        <v>0</v>
      </c>
      <c r="AB2430" s="314" t="str">
        <f t="shared" si="116"/>
        <v/>
      </c>
    </row>
    <row r="2431" spans="1:28" s="170" customFormat="1" ht="20.25">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5"/>
        <v/>
      </c>
      <c r="T2431" s="155" t="str">
        <f ca="1">IF(B2431="","",IF(ISERROR(MATCH($J2431,SorP!$B$1:$B$6226,0)),"",INDIRECT("'SorP'!$A$"&amp;MATCH($S2431&amp;$J2431,SorP!C:C,0))))</f>
        <v/>
      </c>
      <c r="U2431" s="168"/>
      <c r="V2431" s="169" t="e">
        <f>IF(C2431="",NA(),MATCH($B2431&amp;$C2431,'Smelter Look-up'!$J:$J,0))</f>
        <v>#N/A</v>
      </c>
      <c r="X2431" s="170">
        <f t="shared" ref="X2431:X2494" ca="1" si="117">IF(AND(C2431="Smelter not listed",OR(LEN(D2431)=0,LEN(E2431)=0)),1,0)</f>
        <v>0</v>
      </c>
      <c r="AB2431" s="314" t="str">
        <f t="shared" si="116"/>
        <v/>
      </c>
    </row>
    <row r="2432" spans="1:28" s="170" customFormat="1" ht="20.25">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ref="S2432:S2497" ca="1" si="118">IF(B2432="","",IF(ISERROR(MATCH($E2432,CL,0)),"Unknown",INDIRECT("'C'!$A$"&amp;MATCH($E2432,CL,0)+1)))</f>
        <v/>
      </c>
      <c r="T2432" s="155" t="str">
        <f ca="1">IF(B2432="","",IF(ISERROR(MATCH($J2432,SorP!$B$1:$B$6226,0)),"",INDIRECT("'SorP'!$A$"&amp;MATCH($S2432&amp;$J2432,SorP!C:C,0))))</f>
        <v/>
      </c>
      <c r="U2432" s="168"/>
      <c r="V2432" s="169" t="e">
        <f>IF(C2432="",NA(),MATCH($B2432&amp;$C2432,'Smelter Look-up'!$J:$J,0))</f>
        <v>#N/A</v>
      </c>
      <c r="X2432" s="170">
        <f t="shared" ca="1" si="117"/>
        <v>0</v>
      </c>
      <c r="AB2432" s="314" t="str">
        <f t="shared" si="116"/>
        <v/>
      </c>
    </row>
    <row r="2433" spans="1:28" s="170" customFormat="1" ht="20.25">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6"/>
        <v/>
      </c>
    </row>
    <row r="2434" spans="1:28" s="170" customFormat="1" ht="20.25">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6"/>
        <v/>
      </c>
    </row>
    <row r="2435" spans="1:28" s="170" customFormat="1" ht="20.25">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6"/>
        <v/>
      </c>
    </row>
    <row r="2436" spans="1:28" s="170" customFormat="1" ht="20.25">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6"/>
        <v/>
      </c>
    </row>
    <row r="2437" spans="1:28" s="170" customFormat="1" ht="20.25">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si="116"/>
        <v/>
      </c>
    </row>
    <row r="2438" spans="1:28" s="170" customFormat="1" ht="20.25">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ref="AB2438:AB2504" si="119">IF(C2438="","",B2438)</f>
        <v/>
      </c>
    </row>
    <row r="2439" spans="1:28" s="170" customFormat="1" ht="20.25">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25">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25">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25">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25">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25">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25">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25">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25">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25">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25">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25">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25">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25">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25">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25">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25">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25">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25">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25">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25">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25">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25">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25">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25">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25">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25">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25">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25">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25">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25">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25">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25">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25">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25">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25">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25">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25">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25">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25">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25">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25">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28" s="170" customFormat="1" ht="20.25">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4" t="str">
        <f t="shared" si="119"/>
        <v/>
      </c>
    </row>
    <row r="2482" spans="1:28" s="170" customFormat="1" ht="20.25">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4" t="str">
        <f t="shared" si="119"/>
        <v/>
      </c>
    </row>
    <row r="2483" spans="1:28" s="170" customFormat="1" ht="20.25">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4" t="str">
        <f t="shared" si="119"/>
        <v/>
      </c>
    </row>
    <row r="2484" spans="1:28" s="170" customFormat="1" ht="20.25">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4" t="str">
        <f t="shared" si="119"/>
        <v/>
      </c>
    </row>
    <row r="2485" spans="1:28" s="170" customFormat="1" ht="20.25">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4" t="str">
        <f t="shared" si="119"/>
        <v/>
      </c>
    </row>
    <row r="2486" spans="1:28" s="170" customFormat="1" ht="20.25">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4" t="str">
        <f t="shared" si="119"/>
        <v/>
      </c>
    </row>
    <row r="2487" spans="1:28" s="170" customFormat="1" ht="20.25">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14" t="str">
        <f t="shared" si="119"/>
        <v/>
      </c>
    </row>
    <row r="2488" spans="1:28" s="170" customFormat="1" ht="20.25">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ca="1" si="117"/>
        <v>0</v>
      </c>
      <c r="AB2488" s="314" t="str">
        <f t="shared" si="119"/>
        <v/>
      </c>
    </row>
    <row r="2489" spans="1:28" s="170" customFormat="1" ht="20.25">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17"/>
        <v>0</v>
      </c>
      <c r="AB2489" s="314" t="str">
        <f t="shared" si="119"/>
        <v/>
      </c>
    </row>
    <row r="2490" spans="1:28" s="170" customFormat="1" ht="20.25">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ca="1" si="117"/>
        <v>0</v>
      </c>
      <c r="AB2490" s="314" t="str">
        <f t="shared" si="119"/>
        <v/>
      </c>
    </row>
    <row r="2491" spans="1:28" s="170" customFormat="1" ht="20.25">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18"/>
        <v/>
      </c>
      <c r="T2491" s="155" t="str">
        <f ca="1">IF(B2491="","",IF(ISERROR(MATCH($J2491,SorP!$B$1:$B$6226,0)),"",INDIRECT("'SorP'!$A$"&amp;MATCH($S2491&amp;$J2491,SorP!C:C,0))))</f>
        <v/>
      </c>
      <c r="U2491" s="168"/>
      <c r="V2491" s="169" t="e">
        <f>IF(C2491="",NA(),MATCH($B2491&amp;$C2491,'Smelter Look-up'!$J:$J,0))</f>
        <v>#N/A</v>
      </c>
      <c r="X2491" s="170">
        <f t="shared" ca="1" si="117"/>
        <v>0</v>
      </c>
      <c r="AB2491" s="314" t="str">
        <f t="shared" si="119"/>
        <v/>
      </c>
    </row>
    <row r="2492" spans="1:28" s="170" customFormat="1" ht="20.25">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18"/>
        <v/>
      </c>
      <c r="T2492" s="155" t="str">
        <f ca="1">IF(B2492="","",IF(ISERROR(MATCH($J2492,SorP!$B$1:$B$6226,0)),"",INDIRECT("'SorP'!$A$"&amp;MATCH($S2492&amp;$J2492,SorP!C:C,0))))</f>
        <v/>
      </c>
      <c r="U2492" s="168"/>
      <c r="V2492" s="169" t="e">
        <f>IF(C2492="",NA(),MATCH($B2492&amp;$C2492,'Smelter Look-up'!$J:$J,0))</f>
        <v>#N/A</v>
      </c>
      <c r="X2492" s="170">
        <f t="shared" ca="1" si="117"/>
        <v>0</v>
      </c>
      <c r="AB2492" s="314" t="str">
        <f t="shared" si="119"/>
        <v/>
      </c>
    </row>
    <row r="2493" spans="1:28" s="170" customFormat="1" ht="20.25">
      <c r="A2493" s="15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18"/>
        <v/>
      </c>
      <c r="T2493" s="155" t="str">
        <f ca="1">IF(B2493="","",IF(ISERROR(MATCH($J2493,SorP!$B$1:$B$6226,0)),"",INDIRECT("'SorP'!$A$"&amp;MATCH($S2493&amp;$J2493,SorP!C:C,0))))</f>
        <v/>
      </c>
      <c r="U2493" s="168"/>
      <c r="V2493" s="169" t="e">
        <f>IF(C2493="",NA(),MATCH($B2493&amp;$C2493,'Smelter Look-up'!$J:$J,0))</f>
        <v>#N/A</v>
      </c>
      <c r="X2493" s="170">
        <f t="shared" ca="1" si="117"/>
        <v>0</v>
      </c>
      <c r="AB2493" s="314" t="str">
        <f t="shared" si="119"/>
        <v/>
      </c>
    </row>
    <row r="2494" spans="1:28" s="170" customFormat="1" ht="20.25">
      <c r="A2494" s="155"/>
      <c r="B2494" s="304"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09"/>
      <c r="Q2494" s="151"/>
      <c r="R2494" s="149" t="str">
        <f ca="1">IF(ISERROR($V2494),"",OFFSET('Smelter Look-up'!$C$4,$V2494-4,0)&amp;"")</f>
        <v/>
      </c>
      <c r="S2494" s="155" t="str">
        <f t="shared" ca="1" si="118"/>
        <v/>
      </c>
      <c r="T2494" s="155" t="str">
        <f ca="1">IF(B2494="","",IF(ISERROR(MATCH($J2494,SorP!$B$1:$B$6226,0)),"",INDIRECT("'SorP'!$A$"&amp;MATCH($S2494&amp;$J2494,SorP!C:C,0))))</f>
        <v/>
      </c>
      <c r="U2494" s="168"/>
      <c r="V2494" s="169" t="e">
        <f>IF(C2494="",NA(),MATCH($B2494&amp;$C2494,'Smelter Look-up'!$J:$J,0))</f>
        <v>#N/A</v>
      </c>
      <c r="X2494" s="170">
        <f t="shared" ca="1" si="117"/>
        <v>0</v>
      </c>
      <c r="AB2494" s="314" t="str">
        <f t="shared" si="119"/>
        <v/>
      </c>
    </row>
    <row r="2495" spans="1:28" s="170" customFormat="1" ht="20.25">
      <c r="A2495" s="155"/>
      <c r="B2495" s="304"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0"/>
      <c r="L2495" s="150"/>
      <c r="M2495" s="150"/>
      <c r="N2495" s="150"/>
      <c r="O2495" s="150"/>
      <c r="P2495" s="209"/>
      <c r="Q2495" s="151"/>
      <c r="R2495" s="149" t="str">
        <f ca="1">IF(ISERROR($V2495),"",OFFSET('Smelter Look-up'!$C$4,$V2495-4,0)&amp;"")</f>
        <v/>
      </c>
      <c r="S2495" s="155" t="str">
        <f t="shared" ca="1" si="118"/>
        <v/>
      </c>
      <c r="T2495" s="155" t="str">
        <f ca="1">IF(B2495="","",IF(ISERROR(MATCH($J2495,SorP!$B$1:$B$6226,0)),"",INDIRECT("'SorP'!$A$"&amp;MATCH($S2495&amp;$J2495,SorP!C:C,0))))</f>
        <v/>
      </c>
      <c r="U2495" s="168"/>
      <c r="V2495" s="169" t="e">
        <f>IF(C2495="",NA(),MATCH($B2495&amp;$C2495,'Smelter Look-up'!$J:$J,0))</f>
        <v>#N/A</v>
      </c>
      <c r="X2495" s="170">
        <f t="shared" ref="X2495:X2504" ca="1" si="120">IF(AND(C2495="Smelter not listed",OR(LEN(D2495)=0,LEN(E2495)=0)),1,0)</f>
        <v>0</v>
      </c>
      <c r="AB2495" s="314" t="str">
        <f t="shared" si="119"/>
        <v/>
      </c>
    </row>
    <row r="2496" spans="1:28" s="170" customFormat="1" ht="20.25">
      <c r="A2496" s="155"/>
      <c r="B2496" s="304"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150"/>
      <c r="L2496" s="150"/>
      <c r="M2496" s="150"/>
      <c r="N2496" s="150"/>
      <c r="O2496" s="150"/>
      <c r="P2496" s="209"/>
      <c r="Q2496" s="151"/>
      <c r="R2496" s="149" t="str">
        <f ca="1">IF(ISERROR($V2496),"",OFFSET('Smelter Look-up'!$C$4,$V2496-4,0)&amp;"")</f>
        <v/>
      </c>
      <c r="S2496" s="155" t="str">
        <f t="shared" ca="1" si="118"/>
        <v/>
      </c>
      <c r="T2496" s="155" t="str">
        <f ca="1">IF(B2496="","",IF(ISERROR(MATCH($J2496,SorP!$B$1:$B$6226,0)),"",INDIRECT("'SorP'!$A$"&amp;MATCH($S2496&amp;$J2496,SorP!C:C,0))))</f>
        <v/>
      </c>
      <c r="U2496" s="168"/>
      <c r="V2496" s="169" t="e">
        <f>IF(C2496="",NA(),MATCH($B2496&amp;$C2496,'Smelter Look-up'!$J:$J,0))</f>
        <v>#N/A</v>
      </c>
      <c r="X2496" s="170">
        <f t="shared" ca="1" si="120"/>
        <v>0</v>
      </c>
      <c r="AB2496" s="314" t="str">
        <f t="shared" si="119"/>
        <v/>
      </c>
    </row>
    <row r="2497" spans="1:35" s="170" customFormat="1" ht="20.25">
      <c r="A2497" s="155"/>
      <c r="B2497" s="304" t="str">
        <f>IF(LEN(A2497)=0,"",INDEX('Smelter Look-up'!$A:$A,MATCH($A2497,'Smelter Look-up'!$E:$E,0)))</f>
        <v/>
      </c>
      <c r="C2497" s="152" t="str">
        <f>IF(LEN(A2497)=0,"",INDEX('Smelter Look-up'!$C:$C,MATCH($A2497,'Smelter Look-up'!$E:$E,0)))</f>
        <v/>
      </c>
      <c r="D2497" s="149"/>
      <c r="E2497" s="149" t="str">
        <f ca="1">IF(ISERROR($V2497),"",OFFSET('Smelter Look-up'!$D$4,$V2497-4,0)&amp;"")</f>
        <v/>
      </c>
      <c r="F2497" s="149" t="str">
        <f ca="1">IF(ISERROR($V2497),"",OFFSET('Smelter Look-up'!$E$4,$V2497-4,0))</f>
        <v/>
      </c>
      <c r="G2497" s="149"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150"/>
      <c r="L2497" s="150"/>
      <c r="M2497" s="150"/>
      <c r="N2497" s="150"/>
      <c r="O2497" s="150"/>
      <c r="P2497" s="209"/>
      <c r="Q2497" s="151"/>
      <c r="R2497" s="149" t="str">
        <f ca="1">IF(ISERROR($V2497),"",OFFSET('Smelter Look-up'!$C$4,$V2497-4,0)&amp;"")</f>
        <v/>
      </c>
      <c r="S2497" s="155" t="str">
        <f t="shared" ca="1" si="118"/>
        <v/>
      </c>
      <c r="T2497" s="155" t="str">
        <f ca="1">IF(B2497="","",IF(ISERROR(MATCH($J2497,SorP!$B$1:$B$6226,0)),"",INDIRECT("'SorP'!$A$"&amp;MATCH($S2497&amp;$J2497,SorP!C:C,0))))</f>
        <v/>
      </c>
      <c r="U2497" s="168"/>
      <c r="V2497" s="169" t="e">
        <f>IF(C2497="",NA(),MATCH($B2497&amp;$C2497,'Smelter Look-up'!$J:$J,0))</f>
        <v>#N/A</v>
      </c>
      <c r="X2497" s="170">
        <f t="shared" ca="1" si="120"/>
        <v>0</v>
      </c>
      <c r="AB2497" s="314" t="str">
        <f t="shared" si="119"/>
        <v/>
      </c>
    </row>
    <row r="2498" spans="1:35" ht="20.25">
      <c r="A2498" s="205"/>
      <c r="B2498" s="304" t="str">
        <f>IF(LEN(A2498)=0,"",INDEX('Smelter Look-up'!$A:$A,MATCH($A2498,'Smelter Look-up'!$E:$E,0)))</f>
        <v/>
      </c>
      <c r="C2498" s="152" t="str">
        <f>IF(LEN(A2498)=0,"",INDEX('Smelter Look-up'!$C:$C,MATCH($A2498,'Smelter Look-up'!$E:$E,0)))</f>
        <v/>
      </c>
      <c r="D2498" s="149"/>
      <c r="E2498" s="149" t="str">
        <f ca="1">IF(ISERROR($V2498),"",OFFSET('Smelter Look-up'!$D$4,$V2498-4,0)&amp;"")</f>
        <v/>
      </c>
      <c r="F2498" s="149" t="str">
        <f ca="1">IF(ISERROR($V2498),"",OFFSET('Smelter Look-up'!$E$4,$V2498-4,0))</f>
        <v/>
      </c>
      <c r="G2498" s="149"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209"/>
      <c r="Q2498" s="210"/>
      <c r="R2498" s="149" t="str">
        <f ca="1">IF(ISERROR($V2498),"",OFFSET('Smelter Look-up'!$C$4,$V2498-4,0)&amp;"")</f>
        <v/>
      </c>
      <c r="S2498" s="155" t="str">
        <f t="shared" ref="S2498:S2503" ca="1" si="121">IF(B2498="","",IF(ISERROR(MATCH($E2498,CL,0)),"Unknown",INDIRECT("'C'!$A$"&amp;MATCH($E2498,CL,0)+1)))</f>
        <v/>
      </c>
      <c r="T2498" s="155" t="str">
        <f ca="1">IF(B2498="","",IF(ISERROR(MATCH($J2498,SorP!$B$1:$B$6226,0)),"",INDIRECT("'SorP'!$A$"&amp;MATCH($S2498&amp;$J2498,SorP!C:C,0))))</f>
        <v/>
      </c>
      <c r="U2498" s="168"/>
      <c r="V2498" s="169" t="e">
        <f>IF(C2498="",NA(),MATCH($B2498&amp;$C2498,'Smelter Look-up'!$J:$J,0))</f>
        <v>#N/A</v>
      </c>
      <c r="W2498" s="170"/>
      <c r="X2498" s="170">
        <f t="shared" ca="1" si="120"/>
        <v>0</v>
      </c>
      <c r="Y2498" s="170"/>
      <c r="Z2498" s="170"/>
      <c r="AA2498" s="170"/>
      <c r="AB2498" s="314" t="str">
        <f t="shared" si="119"/>
        <v/>
      </c>
      <c r="AC2498" s="170"/>
      <c r="AD2498" s="170"/>
      <c r="AE2498" s="170"/>
      <c r="AF2498" s="170"/>
      <c r="AG2498" s="170"/>
      <c r="AH2498" s="170"/>
      <c r="AI2498" s="170"/>
    </row>
    <row r="2499" spans="1:35" ht="20.25">
      <c r="A2499" s="155"/>
      <c r="B2499" s="305" t="str">
        <f>IF(LEN(A2499)=0,"",INDEX('Smelter Look-up'!$A:$A,MATCH($A2499,'Smelter Look-up'!$E:$E,0)))</f>
        <v/>
      </c>
      <c r="C2499" s="152" t="str">
        <f>IF(LEN(A2499)=0,"",INDEX('Smelter Look-up'!$C:$C,MATCH($A2499,'Smelter Look-up'!$E:$E,0)))</f>
        <v/>
      </c>
      <c r="D2499" s="236"/>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150"/>
      <c r="L2499" s="150"/>
      <c r="M2499" s="150"/>
      <c r="N2499" s="150"/>
      <c r="O2499" s="150"/>
      <c r="P2499" s="237"/>
      <c r="Q2499" s="151"/>
      <c r="R2499" s="235" t="str">
        <f ca="1">IF(ISERROR($V2499),"",OFFSET('Smelter Look-up'!$C$4,$V2499-4,0)&amp;"")</f>
        <v/>
      </c>
      <c r="S2499" s="155" t="str">
        <f t="shared" ca="1" si="121"/>
        <v/>
      </c>
      <c r="T2499" s="155" t="str">
        <f ca="1">IF(B2499="","",IF(ISERROR(MATCH($J2499,SorP!$B$1:$B$6226,0)),"",INDIRECT("'SorP'!$A$"&amp;MATCH($S2499&amp;$J2499,SorP!C:C,0))))</f>
        <v/>
      </c>
      <c r="U2499" s="168"/>
      <c r="V2499" s="169" t="e">
        <f>IF(C2499="",NA(),MATCH($B2499&amp;$C2499,'Smelter Look-up'!$J:$J,0))</f>
        <v>#N/A</v>
      </c>
      <c r="W2499" s="170"/>
      <c r="X2499" s="170">
        <f t="shared" ca="1" si="120"/>
        <v>0</v>
      </c>
      <c r="Y2499" s="170"/>
      <c r="Z2499" s="170"/>
      <c r="AA2499" s="170"/>
      <c r="AB2499" s="314" t="str">
        <f t="shared" si="119"/>
        <v/>
      </c>
      <c r="AC2499" s="170"/>
      <c r="AD2499" s="170"/>
      <c r="AE2499" s="170"/>
      <c r="AF2499" s="170"/>
      <c r="AG2499" s="170"/>
      <c r="AH2499" s="170"/>
      <c r="AI2499" s="170"/>
    </row>
    <row r="2500" spans="1:35" ht="20.25">
      <c r="A2500" s="205"/>
      <c r="B2500" s="305" t="str">
        <f>IF(LEN(A2500)=0,"",INDEX('Smelter Look-up'!$A:$A,MATCH($A2500,'Smelter Look-up'!$E:$E,0)))</f>
        <v/>
      </c>
      <c r="C2500" s="152" t="str">
        <f>IF(LEN(A2500)=0,"",INDEX('Smelter Look-up'!$C:$C,MATCH($A2500,'Smelter Look-up'!$E:$E,0)))</f>
        <v/>
      </c>
      <c r="D2500" s="149"/>
      <c r="E2500" s="236" t="str">
        <f ca="1">IF(ISERROR($V2500),"",OFFSET('Smelter Look-up'!$D$4,$V2500-4,0)&amp;"")</f>
        <v/>
      </c>
      <c r="F2500" s="236" t="str">
        <f ca="1">IF(ISERROR($V2500),"",OFFSET('Smelter Look-up'!$E$4,$V2500-4,0))</f>
        <v/>
      </c>
      <c r="G2500" s="236" t="str">
        <f ca="1">IF(C2500=$X$4,"Enter smelter details",IF(ISERROR($V2500),"",OFFSET('Smelter Look-up'!$F$4,$V2500-4,0)))</f>
        <v/>
      </c>
      <c r="H2500" s="206" t="str">
        <f ca="1">IF(ISERROR($V2500),"",OFFSET('Smelter Look-up'!$G$4,$V2500-4,0))</f>
        <v/>
      </c>
      <c r="I2500" s="207" t="str">
        <f ca="1">IF(ISERROR($V2500),"",OFFSET('Smelter Look-up'!$H$4,$V2500-4,0))</f>
        <v/>
      </c>
      <c r="J2500" s="207" t="str">
        <f ca="1">IF(ISERROR($V2500),"",OFFSET('Smelter Look-up'!$I$4,$V2500-4,0))</f>
        <v/>
      </c>
      <c r="K2500" s="208"/>
      <c r="L2500" s="208"/>
      <c r="M2500" s="208"/>
      <c r="N2500" s="208"/>
      <c r="O2500" s="208"/>
      <c r="P2500" s="371"/>
      <c r="Q2500" s="210"/>
      <c r="R2500" s="235" t="str">
        <f ca="1">IF(ISERROR($V2500),"",OFFSET('Smelter Look-up'!$C$4,$V2500-4,0)&amp;"")</f>
        <v/>
      </c>
      <c r="S2500" s="155" t="str">
        <f t="shared" ca="1" si="121"/>
        <v/>
      </c>
      <c r="T2500" s="155" t="str">
        <f ca="1">IF(B2500="","",IF(ISERROR(MATCH($J2500,SorP!$B$1:$B$6226,0)),"",INDIRECT("'SorP'!$A$"&amp;MATCH($S2500&amp;$J2500,SorP!C:C,0))))</f>
        <v/>
      </c>
      <c r="U2500" s="168"/>
      <c r="V2500" s="169" t="e">
        <f>IF(C2500="",NA(),MATCH($B2500&amp;$C2500,'Smelter Look-up'!$J:$J,0))</f>
        <v>#N/A</v>
      </c>
      <c r="W2500" s="170"/>
      <c r="X2500" s="170">
        <f t="shared" ca="1" si="120"/>
        <v>0</v>
      </c>
      <c r="Y2500" s="170"/>
      <c r="Z2500" s="170"/>
      <c r="AA2500" s="170"/>
      <c r="AB2500" s="314" t="str">
        <f t="shared" si="119"/>
        <v/>
      </c>
      <c r="AC2500" s="170"/>
      <c r="AD2500" s="170"/>
      <c r="AE2500" s="170"/>
      <c r="AF2500" s="170"/>
      <c r="AG2500" s="170"/>
      <c r="AH2500" s="170"/>
      <c r="AI2500" s="170"/>
    </row>
    <row r="2501" spans="1:35" ht="20.25">
      <c r="A2501" s="205"/>
      <c r="B2501" s="305" t="str">
        <f>IF(LEN(A2501)=0,"",INDEX('Smelter Look-up'!$A:$A,MATCH($A2501,'Smelter Look-up'!$E:$E,0)))</f>
        <v/>
      </c>
      <c r="C2501" s="152" t="str">
        <f>IF(LEN(A2501)=0,"",INDEX('Smelter Look-up'!$C:$C,MATCH($A2501,'Smelter Look-up'!$E:$E,0)))</f>
        <v/>
      </c>
      <c r="D2501" s="149"/>
      <c r="E2501" s="236" t="str">
        <f ca="1">IF(ISERROR($V2501),"",OFFSET('Smelter Look-up'!$D$4,$V2501-4,0)&amp;"")</f>
        <v/>
      </c>
      <c r="F2501" s="236" t="str">
        <f ca="1">IF(ISERROR($V2501),"",OFFSET('Smelter Look-up'!$E$4,$V2501-4,0))</f>
        <v/>
      </c>
      <c r="G2501" s="236" t="str">
        <f ca="1">IF(C2501=$X$4,"Enter smelter details",IF(ISERROR($V2501),"",OFFSET('Smelter Look-up'!$F$4,$V2501-4,0)))</f>
        <v/>
      </c>
      <c r="H2501" s="206" t="str">
        <f ca="1">IF(ISERROR($V2501),"",OFFSET('Smelter Look-up'!$G$4,$V2501-4,0))</f>
        <v/>
      </c>
      <c r="I2501" s="207" t="str">
        <f ca="1">IF(ISERROR($V2501),"",OFFSET('Smelter Look-up'!$H$4,$V2501-4,0))</f>
        <v/>
      </c>
      <c r="J2501" s="207" t="str">
        <f ca="1">IF(ISERROR($V2501),"",OFFSET('Smelter Look-up'!$I$4,$V2501-4,0))</f>
        <v/>
      </c>
      <c r="K2501" s="208"/>
      <c r="L2501" s="208"/>
      <c r="M2501" s="208"/>
      <c r="N2501" s="208"/>
      <c r="O2501" s="208"/>
      <c r="P2501" s="371"/>
      <c r="Q2501" s="210"/>
      <c r="R2501" s="235" t="str">
        <f ca="1">IF(ISERROR($V2501),"",OFFSET('Smelter Look-up'!$C$4,$V2501-4,0)&amp;"")</f>
        <v/>
      </c>
      <c r="S2501" s="155" t="str">
        <f t="shared" ca="1" si="121"/>
        <v/>
      </c>
      <c r="T2501" s="155" t="str">
        <f ca="1">IF(B2501="","",IF(ISERROR(MATCH($J2501,SorP!$B$1:$B$6226,0)),"",INDIRECT("'SorP'!$A$"&amp;MATCH($S2501&amp;$J2501,SorP!C:C,0))))</f>
        <v/>
      </c>
      <c r="U2501" s="168"/>
      <c r="V2501" s="169" t="e">
        <f>IF(C2501="",NA(),MATCH($B2501&amp;$C2501,'Smelter Look-up'!$J:$J,0))</f>
        <v>#N/A</v>
      </c>
      <c r="W2501" s="170"/>
      <c r="X2501" s="170">
        <f t="shared" ca="1" si="120"/>
        <v>0</v>
      </c>
      <c r="Y2501" s="170"/>
      <c r="Z2501" s="170"/>
      <c r="AA2501" s="170"/>
      <c r="AB2501" s="314" t="str">
        <f t="shared" si="119"/>
        <v/>
      </c>
      <c r="AC2501" s="170"/>
      <c r="AD2501" s="170"/>
      <c r="AE2501" s="170"/>
      <c r="AF2501" s="170"/>
      <c r="AG2501" s="170"/>
      <c r="AH2501" s="170"/>
      <c r="AI2501" s="170"/>
    </row>
    <row r="2502" spans="1:35" ht="20.25">
      <c r="A2502" s="205"/>
      <c r="B2502" s="305" t="str">
        <f>IF(LEN(A2502)=0,"",INDEX('Smelter Look-up'!$A:$A,MATCH($A2502,'Smelter Look-up'!$E:$E,0)))</f>
        <v/>
      </c>
      <c r="C2502" s="152" t="str">
        <f>IF(LEN(A2502)=0,"",INDEX('Smelter Look-up'!$C:$C,MATCH($A2502,'Smelter Look-up'!$E:$E,0)))</f>
        <v/>
      </c>
      <c r="D2502" s="149"/>
      <c r="E2502" s="236" t="str">
        <f ca="1">IF(ISERROR($V2502),"",OFFSET('Smelter Look-up'!$D$4,$V2502-4,0)&amp;"")</f>
        <v/>
      </c>
      <c r="F2502" s="236" t="str">
        <f ca="1">IF(ISERROR($V2502),"",OFFSET('Smelter Look-up'!$E$4,$V2502-4,0))</f>
        <v/>
      </c>
      <c r="G2502" s="236" t="str">
        <f ca="1">IF(C2502=$X$4,"Enter smelter details",IF(ISERROR($V2502),"",OFFSET('Smelter Look-up'!$F$4,$V2502-4,0)))</f>
        <v/>
      </c>
      <c r="H2502" s="206" t="str">
        <f ca="1">IF(ISERROR($V2502),"",OFFSET('Smelter Look-up'!$G$4,$V2502-4,0))</f>
        <v/>
      </c>
      <c r="I2502" s="207" t="str">
        <f ca="1">IF(ISERROR($V2502),"",OFFSET('Smelter Look-up'!$H$4,$V2502-4,0))</f>
        <v/>
      </c>
      <c r="J2502" s="207" t="str">
        <f ca="1">IF(ISERROR($V2502),"",OFFSET('Smelter Look-up'!$I$4,$V2502-4,0))</f>
        <v/>
      </c>
      <c r="K2502" s="208"/>
      <c r="L2502" s="208"/>
      <c r="M2502" s="208"/>
      <c r="N2502" s="208"/>
      <c r="O2502" s="208"/>
      <c r="P2502" s="371"/>
      <c r="Q2502" s="210"/>
      <c r="R2502" s="235" t="str">
        <f ca="1">IF(ISERROR($V2502),"",OFFSET('Smelter Look-up'!$C$4,$V2502-4,0)&amp;"")</f>
        <v/>
      </c>
      <c r="S2502" s="155" t="str">
        <f t="shared" ca="1" si="121"/>
        <v/>
      </c>
      <c r="T2502" s="155" t="str">
        <f ca="1">IF(B2502="","",IF(ISERROR(MATCH($J2502,SorP!$B$1:$B$6226,0)),"",INDIRECT("'SorP'!$A$"&amp;MATCH($S2502&amp;$J2502,SorP!C:C,0))))</f>
        <v/>
      </c>
      <c r="U2502" s="168"/>
      <c r="V2502" s="169" t="e">
        <f>IF(C2502="",NA(),MATCH($B2502&amp;$C2502,'Smelter Look-up'!$J:$J,0))</f>
        <v>#N/A</v>
      </c>
      <c r="W2502" s="170"/>
      <c r="X2502" s="170">
        <f t="shared" ca="1" si="120"/>
        <v>0</v>
      </c>
      <c r="Y2502" s="170"/>
      <c r="Z2502" s="170"/>
      <c r="AA2502" s="170"/>
      <c r="AB2502" s="314" t="str">
        <f t="shared" si="119"/>
        <v/>
      </c>
      <c r="AC2502" s="170"/>
      <c r="AD2502" s="170"/>
      <c r="AE2502" s="170"/>
      <c r="AF2502" s="170"/>
      <c r="AG2502" s="170"/>
      <c r="AH2502" s="170"/>
      <c r="AI2502" s="170"/>
    </row>
    <row r="2503" spans="1:35" ht="20.25">
      <c r="A2503" s="205"/>
      <c r="B2503" s="305" t="str">
        <f>IF(LEN(A2503)=0,"",INDEX('Smelter Look-up'!$A:$A,MATCH($A2503,'Smelter Look-up'!$E:$E,0)))</f>
        <v/>
      </c>
      <c r="C2503" s="152" t="str">
        <f>IF(LEN(A2503)=0,"",INDEX('Smelter Look-up'!$C:$C,MATCH($A2503,'Smelter Look-up'!$E:$E,0)))</f>
        <v/>
      </c>
      <c r="D2503" s="149"/>
      <c r="E2503" s="236" t="str">
        <f ca="1">IF(ISERROR($V2503),"",OFFSET('Smelter Look-up'!$D$4,$V2503-4,0)&amp;"")</f>
        <v/>
      </c>
      <c r="F2503" s="236" t="str">
        <f ca="1">IF(ISERROR($V2503),"",OFFSET('Smelter Look-up'!$E$4,$V2503-4,0))</f>
        <v/>
      </c>
      <c r="G2503" s="236" t="str">
        <f ca="1">IF(C2503=$X$4,"Enter smelter details",IF(ISERROR($V2503),"",OFFSET('Smelter Look-up'!$F$4,$V2503-4,0)))</f>
        <v/>
      </c>
      <c r="H2503" s="206" t="str">
        <f ca="1">IF(ISERROR($V2503),"",OFFSET('Smelter Look-up'!$G$4,$V2503-4,0))</f>
        <v/>
      </c>
      <c r="I2503" s="207" t="str">
        <f ca="1">IF(ISERROR($V2503),"",OFFSET('Smelter Look-up'!$H$4,$V2503-4,0))</f>
        <v/>
      </c>
      <c r="J2503" s="207" t="str">
        <f ca="1">IF(ISERROR($V2503),"",OFFSET('Smelter Look-up'!$I$4,$V2503-4,0))</f>
        <v/>
      </c>
      <c r="K2503" s="208"/>
      <c r="L2503" s="208"/>
      <c r="M2503" s="208"/>
      <c r="N2503" s="208"/>
      <c r="O2503" s="208"/>
      <c r="P2503" s="371"/>
      <c r="Q2503" s="210"/>
      <c r="R2503" s="235" t="str">
        <f ca="1">IF(ISERROR($V2503),"",OFFSET('Smelter Look-up'!$C$4,$V2503-4,0)&amp;"")</f>
        <v/>
      </c>
      <c r="S2503" s="155" t="str">
        <f t="shared" ca="1" si="121"/>
        <v/>
      </c>
      <c r="T2503" s="155" t="str">
        <f ca="1">IF(B2503="","",IF(ISERROR(MATCH($J2503,SorP!$B$1:$B$6226,0)),"",INDIRECT("'SorP'!$A$"&amp;MATCH($S2503&amp;$J2503,SorP!C:C,0))))</f>
        <v/>
      </c>
      <c r="U2503" s="168"/>
      <c r="V2503" s="169" t="e">
        <f>IF(C2503="",NA(),MATCH($B2503&amp;$C2503,'Smelter Look-up'!$J:$J,0))</f>
        <v>#N/A</v>
      </c>
      <c r="W2503" s="170"/>
      <c r="X2503" s="170">
        <f t="shared" ca="1" si="120"/>
        <v>0</v>
      </c>
      <c r="Y2503" s="170"/>
      <c r="Z2503" s="170"/>
      <c r="AA2503" s="170"/>
      <c r="AB2503" s="314" t="str">
        <f t="shared" si="119"/>
        <v/>
      </c>
      <c r="AC2503" s="170"/>
      <c r="AD2503" s="170"/>
      <c r="AE2503" s="170"/>
      <c r="AF2503" s="170"/>
      <c r="AG2503" s="170"/>
      <c r="AH2503" s="170"/>
      <c r="AI2503" s="170"/>
    </row>
    <row r="2504" spans="1:35" ht="21" thickBot="1">
      <c r="A2504" s="211"/>
      <c r="B2504" s="306" t="str">
        <f>IF(LEN(A2504)=0,"",INDEX('Smelter Look-up'!$A:$A,MATCH($A2504,'Smelter Look-up'!$E:$E,0)))</f>
        <v/>
      </c>
      <c r="C2504" s="238" t="str">
        <f>IF(LEN(A2504)=0,"",INDEX('Smelter Look-up'!$C:$C,MATCH($A2504,'Smelter Look-up'!$E:$E,0)))</f>
        <v/>
      </c>
      <c r="D2504" s="212"/>
      <c r="E2504" s="212" t="str">
        <f ca="1">IF(ISERROR($V2504),"",OFFSET('Smelter Look-up'!$D$4,$V2504-4,0)&amp;"")</f>
        <v/>
      </c>
      <c r="F2504" s="212" t="str">
        <f ca="1">IF(ISERROR($V2504),"",OFFSET('Smelter Look-up'!$E$4,$V2504-4,0))</f>
        <v/>
      </c>
      <c r="G2504" s="212" t="str">
        <f ca="1">IF(C2504=$X$4,"Enter smelter details",IF(ISERROR($V2504),"",OFFSET('Smelter Look-up'!$F$4,$V2504-4,0)))</f>
        <v/>
      </c>
      <c r="H2504" s="213" t="str">
        <f ca="1">IF(ISERROR($V2504),"",OFFSET('Smelter Look-up'!$G$4,$V2504-4,0))</f>
        <v/>
      </c>
      <c r="I2504" s="214" t="str">
        <f ca="1">IF(ISERROR($V2504),"",OFFSET('Smelter Look-up'!$H$4,$V2504-4,0))</f>
        <v/>
      </c>
      <c r="J2504" s="214" t="str">
        <f ca="1">IF(ISERROR($V2504),"",OFFSET('Smelter Look-up'!$I$4,$V2504-4,0))</f>
        <v/>
      </c>
      <c r="K2504" s="215"/>
      <c r="L2504" s="215"/>
      <c r="M2504" s="215"/>
      <c r="N2504" s="215"/>
      <c r="O2504" s="215"/>
      <c r="P2504" s="216"/>
      <c r="Q2504" s="239"/>
      <c r="R2504" s="217" t="str">
        <f ca="1">IF(ISERROR($V2504),"",OFFSET('Smelter Look-up'!$C$4,$V2504-4,0)&amp;"")</f>
        <v/>
      </c>
      <c r="S2504" s="155" t="str">
        <f t="shared" ref="S2504" ca="1" si="122">IF(B2504="","",IF(ISERROR(MATCH($E2504,CL,0)),"Unknown",INDIRECT("'C'!$A$"&amp;MATCH($E2504,CL,0)+1)))</f>
        <v/>
      </c>
      <c r="T2504" s="155" t="str">
        <f ca="1">IF(B2504="","",IF(ISERROR(MATCH($J2504,SorP!$B$1:$B$6226,0)),"",INDIRECT("'SorP'!$A$"&amp;MATCH($S2504&amp;$J2504,SorP!C:C,0))))</f>
        <v/>
      </c>
      <c r="U2504" s="168"/>
      <c r="V2504" s="169" t="e">
        <f>IF(C2504="",NA(),MATCH($B2504&amp;$C2504,'Smelter Look-up'!$J:$J,0))</f>
        <v>#N/A</v>
      </c>
      <c r="W2504" s="170"/>
      <c r="X2504" s="170">
        <f t="shared" ca="1" si="120"/>
        <v>0</v>
      </c>
      <c r="Y2504" s="170"/>
      <c r="Z2504" s="170"/>
      <c r="AA2504" s="170"/>
      <c r="AB2504" s="314" t="str">
        <f t="shared" si="119"/>
        <v/>
      </c>
      <c r="AC2504" s="170"/>
      <c r="AD2504" s="170"/>
      <c r="AE2504" s="170"/>
      <c r="AF2504" s="170"/>
      <c r="AG2504" s="170"/>
      <c r="AH2504" s="170"/>
      <c r="AI2504" s="170"/>
    </row>
    <row r="2505" spans="1:35" ht="13.5"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7">
      <formula>$A$5:$Q1995&lt;&gt;""</formula>
    </cfRule>
  </conditionalFormatting>
  <conditionalFormatting sqref="B5:B2504">
    <cfRule type="expression" dxfId="14" priority="3">
      <formula>IF($B5="",TRUE)</formula>
    </cfRule>
  </conditionalFormatting>
  <conditionalFormatting sqref="C5:C2504">
    <cfRule type="expression" dxfId="13" priority="12" stopIfTrue="1">
      <formula>IF(AND(B5&lt;&gt;"",C5=""),TRUE)</formula>
    </cfRule>
  </conditionalFormatting>
  <conditionalFormatting sqref="D5:D2504">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504">
    <cfRule type="expression" dxfId="10" priority="8" stopIfTrue="1">
      <formula>IF(AND(E5="",$C5=$X$4),TRUE)</formula>
    </cfRule>
  </conditionalFormatting>
  <conditionalFormatting sqref="G5:G2504">
    <cfRule type="expression" dxfId="9" priority="10"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1" t="str">
        <f ca="1">OFFSET(L!$C$1,MATCH("Checker"&amp;ADDRESS(ROW(),COLUMN(),4),L!$A:$A,0)-1,SL,,)</f>
        <v>To ensure all required fields have been populated before submitting to your customers review form for any line items highlighted in red</v>
      </c>
      <c r="B1" s="471"/>
      <c r="C1" s="471"/>
      <c r="D1" s="108" t="str">
        <f ca="1">OFFSET(L!$C$1,MATCH("Checker"&amp;ADDRESS(ROW(),COLUMN(),4),L!$A:$A,0)-1,SL,,)</f>
        <v>Required fields remaining to be completed</v>
      </c>
      <c r="E1" s="16" t="s">
        <v>18</v>
      </c>
    </row>
    <row r="2" spans="1:10" ht="15.75">
      <c r="A2" s="58" t="s">
        <v>47</v>
      </c>
      <c r="B2" s="59" t="str">
        <f>IF(F114=1,"Click here to return to Smelter List","")</f>
        <v/>
      </c>
      <c r="C2" s="111" t="str">
        <f>IF(F112=1,"Click here to return to Product List","")</f>
        <v/>
      </c>
      <c r="D2" s="133">
        <f ca="1">IF(H125=0,"0",H125)</f>
        <v>1</v>
      </c>
    </row>
    <row r="3" spans="1:10" ht="15">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39">
      <c r="A4" s="135" t="str">
        <f ca="1">Declaration!B8</f>
        <v>Company Name (*):</v>
      </c>
      <c r="B4" s="356" t="str">
        <f>Declaration!D8</f>
        <v>Fischer Elektronik GmbH &amp; Co KG</v>
      </c>
      <c r="C4" s="136" t="str">
        <f t="shared" ref="C4:C11" ca="1" si="0">IF(H4=1,J4,I4)</f>
        <v>Complete</v>
      </c>
      <c r="D4" s="204" t="str">
        <f>IF(H4=1,"Click here to enter Company Name","")</f>
        <v/>
      </c>
      <c r="E4" s="16" t="s">
        <v>15</v>
      </c>
      <c r="F4" s="83">
        <v>1</v>
      </c>
      <c r="G4" s="62">
        <f t="shared" ref="G4:G11" si="1">IF(B4=0,1,0)</f>
        <v>0</v>
      </c>
      <c r="H4" s="63">
        <f t="shared" ref="H4:H17" si="2">F4*G4</f>
        <v>0</v>
      </c>
      <c r="I4" s="131" t="str">
        <f ca="1">OFFSET(L!$C$1,MATCH("Checker"&amp;"Comp",L!$A:$A,0)-1,SL,,)</f>
        <v>Complete</v>
      </c>
      <c r="J4" s="358" t="str">
        <f ca="1">OFFSET(L!$C$1,MATCH("Checker"&amp;ADDRESS(ROW(),COLUMN(),4),L!$A:$A,0)-1,SL,,)</f>
        <v>Provide your company name on the Declaration tab cell D8</v>
      </c>
    </row>
    <row r="5" spans="1:10" ht="39">
      <c r="A5" s="135" t="str">
        <f ca="1">Declaration!B9</f>
        <v>Declaration Scope or Class (*):</v>
      </c>
      <c r="B5" s="356" t="str">
        <f>Declaration!D9</f>
        <v>A. Company</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1.95" customHeight="1">
      <c r="A6" s="80" t="str">
        <f ca="1">Declaration!B10</f>
        <v>Description of Scope:</v>
      </c>
      <c r="B6" s="79">
        <f>Declaration!D10</f>
        <v>0</v>
      </c>
      <c r="C6" s="79" t="str">
        <f t="shared" ca="1" si="0"/>
        <v>Complete</v>
      </c>
      <c r="D6" s="85" t="str">
        <f>IF(H6=1,"Click here to provide a Description of Scope","")</f>
        <v/>
      </c>
      <c r="E6" s="16" t="s">
        <v>15</v>
      </c>
      <c r="F6" s="84">
        <f>IF(OR(B5=Declaration!P9,B5=Declaration!Q9,B5=0),0,1)</f>
        <v>0</v>
      </c>
      <c r="G6" s="62">
        <f t="shared" si="1"/>
        <v>1</v>
      </c>
      <c r="H6" s="63">
        <f t="shared" si="2"/>
        <v>0</v>
      </c>
      <c r="I6" s="131" t="str">
        <f ca="1">OFFSET(L!$C$1,MATCH("Checker"&amp;"Comp",L!$A:$A,0)-1,SL,,)</f>
        <v>Complete</v>
      </c>
      <c r="J6" s="15" t="str">
        <f ca="1">OFFSET(L!$C$1,MATCH("Checker"&amp;ADDRESS(ROW(),COLUMN(),4),L!$A:$A,0)-1,SL,,)</f>
        <v>Provide description of scope on Declaration tab cell D10</v>
      </c>
    </row>
    <row r="7" spans="1:10" ht="21.95" customHeight="1">
      <c r="A7" s="80" t="str">
        <f ca="1">Declaration!B12</f>
        <v>Select Minerals/Metals in Scope (*):</v>
      </c>
      <c r="B7" s="82"/>
      <c r="C7" s="79" t="str">
        <f t="shared" ca="1" si="0"/>
        <v>Complete</v>
      </c>
      <c r="D7" s="317" t="str">
        <f>IF(H7=1,"Click here to enter Minerals/Metals in Scope","")</f>
        <v/>
      </c>
      <c r="E7" s="16"/>
      <c r="F7" s="83">
        <v>1</v>
      </c>
      <c r="G7" s="308">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1.95" customHeight="1">
      <c r="A8" s="80">
        <f>Declaration!B14</f>
        <v>0</v>
      </c>
      <c r="B8" s="79"/>
      <c r="C8" s="79"/>
      <c r="D8" s="85"/>
      <c r="E8" s="16"/>
      <c r="F8" s="83"/>
      <c r="G8" s="62"/>
      <c r="H8" s="63"/>
      <c r="I8" s="131"/>
    </row>
    <row r="9" spans="1:10" ht="39">
      <c r="A9" s="135" t="str">
        <f ca="1">Declaration!B19</f>
        <v>Contact Name (*):</v>
      </c>
      <c r="B9" s="356" t="str">
        <f>Declaration!D19</f>
        <v>Dr. Michael Pohler</v>
      </c>
      <c r="C9" s="136" t="str">
        <f t="shared" ca="1" si="0"/>
        <v>Complete</v>
      </c>
      <c r="D9" s="317"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39">
      <c r="A10" s="135" t="str">
        <f ca="1">Declaration!B20</f>
        <v>Email – Contact (*):</v>
      </c>
      <c r="B10" s="357" t="str">
        <f>Declaration!D20</f>
        <v>m.pohler@fischerelektronik.de</v>
      </c>
      <c r="C10" s="136" t="str">
        <f t="shared" ca="1" si="0"/>
        <v>Complete</v>
      </c>
      <c r="D10" s="316"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39">
      <c r="A11" s="135" t="str">
        <f ca="1">Declaration!B21</f>
        <v>Phone – Contact (*):</v>
      </c>
      <c r="B11" s="356" t="str">
        <f>Declaration!D21</f>
        <v>+49-2351-435-194</v>
      </c>
      <c r="C11" s="136" t="str">
        <f t="shared" ca="1" si="0"/>
        <v>Complete</v>
      </c>
      <c r="D11" s="316"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39">
      <c r="A12" s="135" t="str">
        <f ca="1">Declaration!B22</f>
        <v>Authorizer (*):</v>
      </c>
      <c r="B12" s="356" t="str">
        <f>Declaration!D22</f>
        <v>Dr. Michael Pohler</v>
      </c>
      <c r="C12" s="136" t="str">
        <f t="shared" ref="C12:C72" ca="1" si="3">IF(H12=1,J12,I12)</f>
        <v>Complete</v>
      </c>
      <c r="D12" s="316"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6.25">
      <c r="A13" s="80" t="str">
        <f ca="1">Declaration!B24</f>
        <v>Email - Authorizer (*):</v>
      </c>
      <c r="B13" s="81" t="str">
        <f>Declaration!D24</f>
        <v>m.pohler@fischerelektronik.de</v>
      </c>
      <c r="C13" s="79" t="str">
        <f t="shared" ca="1" si="3"/>
        <v>Complete</v>
      </c>
      <c r="D13" s="316" t="str">
        <f>IF(H13=1,"Click here to enter Representative's email","")</f>
        <v/>
      </c>
      <c r="E13" s="16" t="s">
        <v>18916</v>
      </c>
      <c r="F13" s="83">
        <v>1</v>
      </c>
      <c r="G13" s="62">
        <f>IF(ISNUMBER(SEARCH("@",B13)),0,1)</f>
        <v>0</v>
      </c>
      <c r="H13" s="63">
        <f t="shared" si="2"/>
        <v>0</v>
      </c>
      <c r="I13" s="131" t="str">
        <f ca="1">OFFSET(L!$C$1,MATCH("Checker"&amp;"Comp",L!$A:$A,0)-1,SL,,)</f>
        <v>Complete</v>
      </c>
      <c r="J13" s="359" t="str">
        <f ca="1">OFFSET(L!$C$1,MATCH("Checker"&amp;ADDRESS(ROW(),COLUMN(),4),L!$A:$A,0)-1,SL,,)</f>
        <v>Provide an email for authorized company representative on Declaration tab cell D24</v>
      </c>
    </row>
    <row r="14" spans="1:10" ht="21.95" customHeight="1">
      <c r="A14" s="80"/>
      <c r="B14" s="79"/>
      <c r="C14" s="79"/>
      <c r="D14" s="85"/>
      <c r="E14" s="16" t="s">
        <v>15</v>
      </c>
      <c r="F14" s="83"/>
      <c r="G14" s="62"/>
      <c r="H14" s="63">
        <f>F14*G14</f>
        <v>0</v>
      </c>
      <c r="I14" s="131"/>
    </row>
    <row r="15" spans="1:10" ht="39">
      <c r="A15" s="80" t="str">
        <f ca="1">Declaration!B26</f>
        <v>Effective Date (*):</v>
      </c>
      <c r="B15" s="81">
        <f>Declaration!D26</f>
        <v>45842</v>
      </c>
      <c r="C15" s="79" t="str">
        <f t="shared" ca="1" si="3"/>
        <v>Complete</v>
      </c>
      <c r="D15" s="316"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4.9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4.95" customHeight="1">
      <c r="A17" s="80" t="str">
        <f>Declaration!B30</f>
        <v>Cobalt(*)</v>
      </c>
      <c r="B17" s="79" t="str">
        <f>Declaration!D30</f>
        <v>No</v>
      </c>
      <c r="C17" s="79" t="str">
        <f t="shared" ca="1" si="3"/>
        <v>Complete</v>
      </c>
      <c r="D17" s="316" t="str">
        <f>IF(H17=1,"Click here to answer question 1 for specified mineral","")</f>
        <v/>
      </c>
      <c r="E17" s="16" t="s">
        <v>18</v>
      </c>
      <c r="F17" s="323">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4.95" customHeight="1">
      <c r="A18" s="80" t="str">
        <f>Declaration!B31</f>
        <v>Graphite(*)</v>
      </c>
      <c r="B18" s="79" t="str">
        <f>Declaration!D31</f>
        <v>No</v>
      </c>
      <c r="C18" s="79" t="str">
        <f t="shared" ca="1" si="3"/>
        <v>Complete</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4.95" customHeight="1">
      <c r="A19" s="80" t="str">
        <f>Declaration!B32</f>
        <v>Lithium(*)</v>
      </c>
      <c r="B19" s="79" t="str">
        <f>Declaration!D32</f>
        <v>No</v>
      </c>
      <c r="C19" s="79" t="str">
        <f t="shared" ca="1" si="3"/>
        <v>Complete</v>
      </c>
      <c r="D19" s="316" t="str">
        <f t="shared" ref="D19:D22" si="8">IF(H19=1,"Click here to answer question 1 for specified mineral","")</f>
        <v/>
      </c>
      <c r="E19" s="16" t="s">
        <v>15</v>
      </c>
      <c r="F19" s="323">
        <f t="shared" si="5"/>
        <v>1</v>
      </c>
      <c r="G19" s="62">
        <f t="shared" si="6"/>
        <v>0</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4.95" customHeight="1">
      <c r="A20" s="80" t="str">
        <f>Declaration!B33</f>
        <v>Mica(*)</v>
      </c>
      <c r="B20" s="79" t="str">
        <f>Declaration!D33</f>
        <v>Yes</v>
      </c>
      <c r="C20" s="79" t="str">
        <f t="shared" ca="1" si="3"/>
        <v>Complete</v>
      </c>
      <c r="D20" s="316" t="str">
        <f t="shared" si="8"/>
        <v/>
      </c>
      <c r="E20" s="16" t="s">
        <v>15</v>
      </c>
      <c r="F20" s="323">
        <f t="shared" si="5"/>
        <v>1</v>
      </c>
      <c r="G20" s="62">
        <f t="shared" si="6"/>
        <v>0</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4.95" customHeight="1">
      <c r="A21" s="80" t="str">
        <f>Declaration!B34</f>
        <v/>
      </c>
      <c r="B21" s="79">
        <f>Declaration!D34</f>
        <v>0</v>
      </c>
      <c r="C21" s="79" t="str">
        <f t="shared" ca="1" si="3"/>
        <v>Complete</v>
      </c>
      <c r="D21" s="316" t="str">
        <f t="shared" si="8"/>
        <v/>
      </c>
      <c r="E21" s="16"/>
      <c r="F21" s="323">
        <f t="shared" si="5"/>
        <v>0</v>
      </c>
      <c r="G21" s="62">
        <f t="shared" si="6"/>
        <v>1</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4.95" customHeight="1">
      <c r="A22" s="80" t="str">
        <f>Declaration!B35</f>
        <v/>
      </c>
      <c r="B22" s="79">
        <f>Declaration!D35</f>
        <v>0</v>
      </c>
      <c r="C22" s="79" t="str">
        <f t="shared" ca="1" si="3"/>
        <v>Complete</v>
      </c>
      <c r="D22" s="316" t="str">
        <f t="shared" si="8"/>
        <v/>
      </c>
      <c r="E22" s="16"/>
      <c r="F22" s="323">
        <f t="shared" si="5"/>
        <v>0</v>
      </c>
      <c r="G22" s="62">
        <f t="shared" si="6"/>
        <v>1</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1.95" hidden="1" customHeight="1">
      <c r="A23" s="80" t="str">
        <f>Declaration!B36</f>
        <v/>
      </c>
      <c r="B23" s="79">
        <f>Declaration!D36</f>
        <v>0</v>
      </c>
      <c r="C23" s="79">
        <f t="shared" si="3"/>
        <v>0</v>
      </c>
      <c r="D23" s="85"/>
      <c r="E23" s="16"/>
      <c r="F23" s="323"/>
      <c r="G23" s="62"/>
      <c r="H23" s="63"/>
      <c r="I23" s="131"/>
      <c r="J23" s="132"/>
    </row>
    <row r="24" spans="1:10" ht="21.95" hidden="1" customHeight="1">
      <c r="A24" s="80" t="str">
        <f>Declaration!B37</f>
        <v/>
      </c>
      <c r="B24" s="79">
        <f>Declaration!D37</f>
        <v>0</v>
      </c>
      <c r="C24" s="79">
        <f t="shared" si="3"/>
        <v>0</v>
      </c>
      <c r="D24" s="85"/>
      <c r="E24" s="16"/>
      <c r="F24" s="323"/>
      <c r="G24" s="62"/>
      <c r="H24" s="63"/>
      <c r="I24" s="131"/>
      <c r="J24" s="132"/>
    </row>
    <row r="25" spans="1:10" ht="21.95" hidden="1" customHeight="1">
      <c r="A25" s="80" t="str">
        <f>Declaration!B38</f>
        <v/>
      </c>
      <c r="B25" s="79">
        <f>Declaration!D38</f>
        <v>0</v>
      </c>
      <c r="C25" s="79">
        <f t="shared" si="3"/>
        <v>0</v>
      </c>
      <c r="D25" s="85"/>
      <c r="E25" s="16"/>
      <c r="F25" s="323"/>
      <c r="G25" s="62"/>
      <c r="H25" s="63"/>
      <c r="I25" s="131"/>
      <c r="J25" s="132"/>
    </row>
    <row r="26" spans="1:10" ht="21.95" hidden="1" customHeight="1">
      <c r="A26" s="80" t="str">
        <f>Declaration!B39</f>
        <v/>
      </c>
      <c r="B26" s="79">
        <f>Declaration!D39</f>
        <v>0</v>
      </c>
      <c r="C26" s="79">
        <f t="shared" si="3"/>
        <v>0</v>
      </c>
      <c r="D26" s="85"/>
      <c r="E26" s="16"/>
      <c r="F26" s="323"/>
      <c r="G26" s="62"/>
      <c r="H26" s="63"/>
      <c r="I26" s="131"/>
      <c r="J26" s="132"/>
    </row>
    <row r="27" spans="1:10" ht="24.95" customHeight="1">
      <c r="A27" s="79" t="str">
        <f ca="1">Declaration!B41</f>
        <v>2) Does any of the specified mineral/metal remain in the product(s)? (*)</v>
      </c>
      <c r="B27" s="82"/>
      <c r="C27" s="82"/>
      <c r="D27" s="86"/>
      <c r="E27" s="16" t="s">
        <v>15</v>
      </c>
      <c r="F27" s="83"/>
      <c r="J27" s="132"/>
    </row>
    <row r="28" spans="1:10" ht="39">
      <c r="A28" s="80" t="str">
        <f>Declaration!B42</f>
        <v>Cobalt</v>
      </c>
      <c r="B28" s="79">
        <f>Declaration!D42</f>
        <v>0</v>
      </c>
      <c r="C28" s="136" t="str">
        <f t="shared" ref="C28:C37" ca="1" si="9">IF(H28=1,J28,I28)</f>
        <v>Complete</v>
      </c>
      <c r="D28" s="316" t="str">
        <f>IF(H28=1,"Click here to answer question 2 for specified mineral","")</f>
        <v/>
      </c>
      <c r="E28" s="16" t="s">
        <v>15</v>
      </c>
      <c r="F28" s="84">
        <f>IF(OR(A17="",B17="No",B17="Unknown",B17="Not declaring"),0,1)</f>
        <v>0</v>
      </c>
      <c r="G28" s="62">
        <f>IF(B28=0,1,0)</f>
        <v>1</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80" t="str">
        <f>Declaration!B43</f>
        <v>Graphite</v>
      </c>
      <c r="B29" s="79">
        <f>Declaration!D43</f>
        <v>0</v>
      </c>
      <c r="C29" s="136" t="str">
        <f t="shared" ca="1" si="9"/>
        <v>Complete</v>
      </c>
      <c r="D29" s="316" t="str">
        <f t="shared" ref="D29:D33" si="10">IF(H29=1,"Click here to answer question 2 for specified mineral","")</f>
        <v/>
      </c>
      <c r="E29" s="16" t="s">
        <v>15</v>
      </c>
      <c r="F29" s="84">
        <f t="shared" ref="F29:F33" si="11">IF(OR(A18="",B18="No",B18="Unknown",B18="Not declaring"),0,1)</f>
        <v>0</v>
      </c>
      <c r="G29" s="62">
        <f t="shared" ref="G29:G33" si="12">IF(B29=0,1,0)</f>
        <v>1</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80" t="str">
        <f>Declaration!B44</f>
        <v>Lithium</v>
      </c>
      <c r="B30" s="79">
        <f>Declaration!D44</f>
        <v>0</v>
      </c>
      <c r="C30" s="136" t="str">
        <f t="shared" ca="1" si="9"/>
        <v>Complete</v>
      </c>
      <c r="D30" s="316" t="str">
        <f t="shared" si="10"/>
        <v/>
      </c>
      <c r="E30" s="16"/>
      <c r="F30" s="84">
        <f t="shared" si="11"/>
        <v>0</v>
      </c>
      <c r="G30" s="62">
        <f t="shared" si="12"/>
        <v>1</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80" t="str">
        <f>Declaration!B45</f>
        <v>Mica(*)</v>
      </c>
      <c r="B31" s="79" t="str">
        <f>Declaration!D45</f>
        <v>Yes</v>
      </c>
      <c r="C31" s="136" t="str">
        <f t="shared" ca="1" si="9"/>
        <v>Complete</v>
      </c>
      <c r="D31" s="316" t="str">
        <f t="shared" si="10"/>
        <v/>
      </c>
      <c r="E31" s="16"/>
      <c r="F31" s="84">
        <f t="shared" si="11"/>
        <v>1</v>
      </c>
      <c r="G31" s="62">
        <f t="shared" si="12"/>
        <v>0</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80" t="str">
        <f>Declaration!B46</f>
        <v/>
      </c>
      <c r="B32" s="79">
        <f>Declaration!D46</f>
        <v>0</v>
      </c>
      <c r="C32" s="136" t="str">
        <f t="shared" ca="1" si="9"/>
        <v>Complete</v>
      </c>
      <c r="D32" s="316" t="str">
        <f t="shared" si="10"/>
        <v/>
      </c>
      <c r="E32" s="16"/>
      <c r="F32" s="84">
        <f t="shared" si="11"/>
        <v>0</v>
      </c>
      <c r="G32" s="62">
        <f t="shared" si="12"/>
        <v>1</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80" t="str">
        <f>Declaration!B47</f>
        <v/>
      </c>
      <c r="B33" s="79">
        <f>Declaration!D47</f>
        <v>0</v>
      </c>
      <c r="C33" s="136" t="str">
        <f t="shared" ca="1" si="9"/>
        <v>Complete</v>
      </c>
      <c r="D33" s="316" t="str">
        <f t="shared" si="10"/>
        <v/>
      </c>
      <c r="E33" s="16"/>
      <c r="F33" s="84">
        <f t="shared" si="11"/>
        <v>0</v>
      </c>
      <c r="G33" s="62">
        <f t="shared" si="12"/>
        <v>1</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80" t="str">
        <f>Declaration!B48</f>
        <v/>
      </c>
      <c r="B34" s="79">
        <f>Declaration!D48</f>
        <v>0</v>
      </c>
      <c r="C34" s="136">
        <f t="shared" si="9"/>
        <v>0</v>
      </c>
      <c r="D34" s="229"/>
      <c r="E34" s="16"/>
      <c r="F34" s="84"/>
      <c r="G34" s="62"/>
      <c r="H34" s="63"/>
      <c r="I34" s="131"/>
    </row>
    <row r="35" spans="1:10" ht="21.95" hidden="1" customHeight="1">
      <c r="A35" s="80" t="str">
        <f>Declaration!B49</f>
        <v/>
      </c>
      <c r="B35" s="79">
        <f>Declaration!D49</f>
        <v>0</v>
      </c>
      <c r="C35" s="136">
        <f t="shared" si="9"/>
        <v>0</v>
      </c>
      <c r="D35" s="229"/>
      <c r="E35" s="16"/>
      <c r="F35" s="84"/>
      <c r="G35" s="62"/>
      <c r="H35" s="63"/>
      <c r="I35" s="131"/>
    </row>
    <row r="36" spans="1:10" ht="21.95" hidden="1" customHeight="1">
      <c r="A36" s="80" t="str">
        <f>Declaration!B50</f>
        <v/>
      </c>
      <c r="B36" s="79">
        <f>Declaration!D50</f>
        <v>0</v>
      </c>
      <c r="C36" s="136">
        <f t="shared" si="9"/>
        <v>0</v>
      </c>
      <c r="D36" s="229"/>
      <c r="E36" s="16"/>
      <c r="F36" s="84"/>
      <c r="G36" s="62"/>
      <c r="H36" s="63"/>
      <c r="I36" s="131"/>
    </row>
    <row r="37" spans="1:10" ht="21.95" hidden="1" customHeight="1">
      <c r="A37" s="80" t="str">
        <f>Declaration!B51</f>
        <v/>
      </c>
      <c r="B37" s="79">
        <f>Declaration!D51</f>
        <v>0</v>
      </c>
      <c r="C37" s="136">
        <f t="shared" si="9"/>
        <v>0</v>
      </c>
      <c r="D37" s="229"/>
      <c r="E37" s="16"/>
      <c r="F37" s="84"/>
      <c r="G37" s="62"/>
      <c r="H37" s="63"/>
      <c r="I37" s="131"/>
    </row>
    <row r="38" spans="1:10" ht="24.95"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39">
      <c r="A39" s="80" t="str">
        <f>Declaration!B54</f>
        <v>Cobalt</v>
      </c>
      <c r="B39" s="79">
        <f>Declaration!D54</f>
        <v>0</v>
      </c>
      <c r="C39" s="136" t="str">
        <f t="shared" ca="1" si="3"/>
        <v>Complete</v>
      </c>
      <c r="D39" s="318" t="str">
        <f>IF(H39=1,"Click here to answer question 3 for Specified mineral","")</f>
        <v/>
      </c>
      <c r="E39" s="16" t="s">
        <v>15</v>
      </c>
      <c r="F39" s="84">
        <f>IF(OR(A17="",B17="No",B17="Unknown",B17="Not declaring",B28="No",B28="Unknown"),0,1)</f>
        <v>0</v>
      </c>
      <c r="G39" s="62">
        <f t="shared" ref="G39:G111" si="14">IF(B39=0,1,0)</f>
        <v>1</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80" t="str">
        <f>Declaration!B55</f>
        <v>Graphite</v>
      </c>
      <c r="B40" s="79">
        <f>Declaration!D55</f>
        <v>0</v>
      </c>
      <c r="C40" s="136" t="str">
        <f t="shared" ca="1" si="3"/>
        <v>Complete</v>
      </c>
      <c r="D40" s="318" t="str">
        <f t="shared" ref="D40:D44" si="16">IF(H40=1,"Click here to answer question 3 for Specified mineral","")</f>
        <v/>
      </c>
      <c r="E40" s="16" t="s">
        <v>15</v>
      </c>
      <c r="F40" s="84">
        <f t="shared" ref="F40:F44" si="17">IF(OR(A18="",B18="No",B18="Unknown",B18="Not declaring",B29="No",B29="Unknown"),0,1)</f>
        <v>0</v>
      </c>
      <c r="G40" s="62">
        <f t="shared" ref="G40:G44" si="18">IF(B40=0,1,0)</f>
        <v>1</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80" t="str">
        <f>Declaration!B56</f>
        <v>Lithium</v>
      </c>
      <c r="B41" s="79">
        <f>Declaration!D56</f>
        <v>0</v>
      </c>
      <c r="C41" s="136" t="str">
        <f t="shared" ca="1" si="3"/>
        <v>Complete</v>
      </c>
      <c r="D41" s="318" t="str">
        <f t="shared" si="16"/>
        <v/>
      </c>
      <c r="E41" s="16"/>
      <c r="F41" s="84">
        <f t="shared" si="17"/>
        <v>0</v>
      </c>
      <c r="G41" s="62">
        <f t="shared" si="18"/>
        <v>1</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80" t="str">
        <f>Declaration!B57</f>
        <v>Mica(*)</v>
      </c>
      <c r="B42" s="79" t="str">
        <f>Declaration!D57</f>
        <v>No</v>
      </c>
      <c r="C42" s="136" t="str">
        <f t="shared" ca="1" si="3"/>
        <v>Complete</v>
      </c>
      <c r="D42" s="318" t="str">
        <f t="shared" si="16"/>
        <v/>
      </c>
      <c r="E42" s="16"/>
      <c r="F42" s="84">
        <f t="shared" si="17"/>
        <v>1</v>
      </c>
      <c r="G42" s="62">
        <f t="shared" si="18"/>
        <v>0</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80" t="str">
        <f>Declaration!B58</f>
        <v/>
      </c>
      <c r="B43" s="79">
        <f>Declaration!D58</f>
        <v>0</v>
      </c>
      <c r="C43" s="136" t="str">
        <f t="shared" ca="1" si="3"/>
        <v>Complete</v>
      </c>
      <c r="D43" s="318" t="str">
        <f t="shared" si="16"/>
        <v/>
      </c>
      <c r="E43" s="16"/>
      <c r="F43" s="84">
        <f t="shared" si="17"/>
        <v>0</v>
      </c>
      <c r="G43" s="62">
        <f t="shared" si="18"/>
        <v>1</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80" t="str">
        <f>Declaration!B59</f>
        <v/>
      </c>
      <c r="B44" s="79">
        <f>Declaration!D59</f>
        <v>0</v>
      </c>
      <c r="C44" s="136" t="str">
        <f t="shared" ca="1" si="3"/>
        <v>Complete</v>
      </c>
      <c r="D44" s="318" t="str">
        <f t="shared" si="16"/>
        <v/>
      </c>
      <c r="E44" s="16"/>
      <c r="F44" s="84">
        <f t="shared" si="17"/>
        <v>0</v>
      </c>
      <c r="G44" s="62">
        <f t="shared" si="18"/>
        <v>1</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80" t="str">
        <f>Declaration!B60</f>
        <v/>
      </c>
      <c r="B45" s="79">
        <f>Declaration!D60</f>
        <v>0</v>
      </c>
      <c r="C45" s="136">
        <f t="shared" si="3"/>
        <v>0</v>
      </c>
      <c r="D45" s="229"/>
      <c r="E45" s="16"/>
      <c r="F45" s="84"/>
      <c r="G45" s="62"/>
      <c r="H45" s="63"/>
      <c r="I45" s="131"/>
    </row>
    <row r="46" spans="1:10" ht="21.95" hidden="1" customHeight="1">
      <c r="A46" s="80" t="str">
        <f>Declaration!B61</f>
        <v/>
      </c>
      <c r="B46" s="79">
        <f>Declaration!D61</f>
        <v>0</v>
      </c>
      <c r="C46" s="136">
        <f t="shared" si="3"/>
        <v>0</v>
      </c>
      <c r="D46" s="229"/>
      <c r="E46" s="16"/>
      <c r="F46" s="84"/>
      <c r="G46" s="62"/>
      <c r="H46" s="63"/>
      <c r="I46" s="131"/>
    </row>
    <row r="47" spans="1:10" ht="21.95" hidden="1" customHeight="1">
      <c r="A47" s="80" t="str">
        <f>Declaration!B62</f>
        <v/>
      </c>
      <c r="B47" s="79">
        <f>Declaration!D62</f>
        <v>0</v>
      </c>
      <c r="C47" s="136">
        <f t="shared" si="3"/>
        <v>0</v>
      </c>
      <c r="D47" s="229"/>
      <c r="E47" s="16"/>
      <c r="F47" s="84"/>
      <c r="G47" s="62"/>
      <c r="H47" s="63"/>
      <c r="I47" s="131"/>
    </row>
    <row r="48" spans="1:10" ht="21.95" hidden="1" customHeight="1">
      <c r="A48" s="80" t="str">
        <f>Declaration!B63</f>
        <v/>
      </c>
      <c r="B48" s="79">
        <f>Declaration!D63</f>
        <v>0</v>
      </c>
      <c r="C48" s="136">
        <f t="shared" si="3"/>
        <v>0</v>
      </c>
      <c r="D48" s="87"/>
      <c r="E48" s="16" t="s">
        <v>15</v>
      </c>
      <c r="F48" s="84"/>
      <c r="G48" s="62"/>
      <c r="H48" s="63"/>
      <c r="I48" s="131"/>
    </row>
    <row r="49" spans="1:10" ht="24.9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Cobalt</v>
      </c>
      <c r="B50" s="79">
        <f>Declaration!D66</f>
        <v>0</v>
      </c>
      <c r="C50" s="136" t="str">
        <f ca="1">IF(H50=1,J50,I50)</f>
        <v>Complete</v>
      </c>
      <c r="D50" s="318" t="str">
        <f>IF(H50=1,"Click here to answer question 4 for specified mineral","")</f>
        <v/>
      </c>
      <c r="E50" s="16" t="s">
        <v>15</v>
      </c>
      <c r="F50" s="84">
        <f>F39</f>
        <v>0</v>
      </c>
      <c r="G50" s="62">
        <f>IF(B50=0,1,0)</f>
        <v>1</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Graphite</v>
      </c>
      <c r="B51" s="79">
        <f>Declaration!D67</f>
        <v>0</v>
      </c>
      <c r="C51" s="136" t="str">
        <f t="shared" ref="C51:C59" ca="1" si="20">IF(H51=1,J51,I51)</f>
        <v>Complete</v>
      </c>
      <c r="D51" s="318" t="str">
        <f t="shared" ref="D51:D55" si="21">IF(H51=1,"Click here to answer question 4 for specified mineral","")</f>
        <v/>
      </c>
      <c r="E51" s="16"/>
      <c r="F51" s="84">
        <f t="shared" ref="F51:F55" si="22">F40</f>
        <v>0</v>
      </c>
      <c r="G51" s="62">
        <f t="shared" ref="G51:G55" si="23">IF(B51=0,1,0)</f>
        <v>1</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Lithium</v>
      </c>
      <c r="B52" s="79">
        <f>Declaration!D68</f>
        <v>0</v>
      </c>
      <c r="C52" s="136" t="str">
        <f t="shared" ca="1" si="20"/>
        <v>Complete</v>
      </c>
      <c r="D52" s="318" t="str">
        <f t="shared" si="21"/>
        <v/>
      </c>
      <c r="E52" s="16"/>
      <c r="F52" s="84">
        <f t="shared" si="22"/>
        <v>0</v>
      </c>
      <c r="G52" s="62">
        <f t="shared" si="23"/>
        <v>1</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Mica(*)</v>
      </c>
      <c r="B53" s="79" t="str">
        <f>Declaration!D69</f>
        <v>Unknown</v>
      </c>
      <c r="C53" s="136" t="str">
        <f t="shared" ca="1" si="20"/>
        <v>Complete</v>
      </c>
      <c r="D53" s="318" t="str">
        <f t="shared" si="21"/>
        <v/>
      </c>
      <c r="E53" s="16"/>
      <c r="F53" s="84">
        <f t="shared" si="22"/>
        <v>1</v>
      </c>
      <c r="G53" s="62">
        <f t="shared" si="23"/>
        <v>0</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
      </c>
      <c r="B54" s="79">
        <f>Declaration!D70</f>
        <v>0</v>
      </c>
      <c r="C54" s="136" t="str">
        <f t="shared" ca="1" si="20"/>
        <v>Complete</v>
      </c>
      <c r="D54" s="318" t="str">
        <f t="shared" si="21"/>
        <v/>
      </c>
      <c r="E54" s="16"/>
      <c r="F54" s="84">
        <f t="shared" si="22"/>
        <v>0</v>
      </c>
      <c r="G54" s="62">
        <f t="shared" si="23"/>
        <v>1</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
      </c>
      <c r="B55" s="79">
        <f>Declaration!D71</f>
        <v>0</v>
      </c>
      <c r="C55" s="136" t="str">
        <f t="shared" ca="1" si="20"/>
        <v>Complete</v>
      </c>
      <c r="D55" s="318" t="str">
        <f t="shared" si="21"/>
        <v/>
      </c>
      <c r="E55" s="16"/>
      <c r="F55" s="84">
        <f t="shared" si="22"/>
        <v>0</v>
      </c>
      <c r="G55" s="62">
        <f t="shared" si="23"/>
        <v>1</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80" t="str">
        <f>Declaration!B72</f>
        <v/>
      </c>
      <c r="B56" s="79">
        <f>Declaration!D72</f>
        <v>0</v>
      </c>
      <c r="C56" s="136">
        <f t="shared" si="20"/>
        <v>0</v>
      </c>
      <c r="D56" s="193"/>
      <c r="E56" s="16"/>
      <c r="F56" s="84"/>
      <c r="G56" s="62"/>
      <c r="H56" s="63"/>
      <c r="I56" s="131"/>
      <c r="J56" s="132"/>
    </row>
    <row r="57" spans="1:10" ht="21.95" hidden="1" customHeight="1">
      <c r="A57" s="80" t="str">
        <f>Declaration!B73</f>
        <v/>
      </c>
      <c r="B57" s="79">
        <f>Declaration!D73</f>
        <v>0</v>
      </c>
      <c r="C57" s="136">
        <f t="shared" si="20"/>
        <v>0</v>
      </c>
      <c r="D57" s="87"/>
      <c r="E57" s="16" t="s">
        <v>15</v>
      </c>
      <c r="F57" s="84"/>
      <c r="G57" s="62"/>
      <c r="H57" s="63"/>
      <c r="I57" s="131"/>
      <c r="J57" s="132"/>
    </row>
    <row r="58" spans="1:10" ht="21.95" hidden="1" customHeight="1">
      <c r="A58" s="80" t="str">
        <f>Declaration!B74</f>
        <v/>
      </c>
      <c r="B58" s="79">
        <f>Declaration!D74</f>
        <v>0</v>
      </c>
      <c r="C58" s="136">
        <f t="shared" si="20"/>
        <v>0</v>
      </c>
      <c r="D58" s="87"/>
      <c r="E58" s="16" t="s">
        <v>15</v>
      </c>
      <c r="F58" s="84"/>
      <c r="G58" s="62"/>
      <c r="H58" s="63"/>
      <c r="I58" s="131"/>
      <c r="J58" s="132"/>
    </row>
    <row r="59" spans="1:10" ht="21.95" hidden="1" customHeight="1">
      <c r="A59" s="80" t="str">
        <f>Declaration!B75</f>
        <v/>
      </c>
      <c r="B59" s="79">
        <f>Declaration!D75</f>
        <v>0</v>
      </c>
      <c r="C59" s="136">
        <f t="shared" si="20"/>
        <v>0</v>
      </c>
      <c r="D59" s="87"/>
      <c r="E59" s="16" t="s">
        <v>15</v>
      </c>
      <c r="F59" s="84"/>
      <c r="G59" s="62"/>
      <c r="H59" s="63"/>
      <c r="I59" s="131"/>
      <c r="J59" s="132"/>
    </row>
    <row r="60" spans="1:10" ht="24.95" customHeight="1">
      <c r="A60" s="79" t="str">
        <f ca="1">Declaration!B77</f>
        <v>5) What percentage of relevant suppliers have provided a response to your supply chain survey?(*)</v>
      </c>
      <c r="B60" s="82"/>
      <c r="C60" s="82"/>
      <c r="D60" s="86"/>
      <c r="E60" s="16" t="s">
        <v>15</v>
      </c>
      <c r="F60" s="83"/>
    </row>
    <row r="61" spans="1:10" ht="26.25">
      <c r="A61" s="80" t="str">
        <f>Declaration!B78</f>
        <v>Cobalt</v>
      </c>
      <c r="B61" s="79">
        <f>Declaration!D78</f>
        <v>0</v>
      </c>
      <c r="C61" s="136" t="str">
        <f t="shared" ca="1" si="3"/>
        <v>Complete</v>
      </c>
      <c r="D61" s="319" t="str">
        <f>IF(H61=1,"Click here to answer question 5 for specified mineral","")</f>
        <v/>
      </c>
      <c r="E61" s="16" t="s">
        <v>18</v>
      </c>
      <c r="F61" s="84">
        <f>F50</f>
        <v>0</v>
      </c>
      <c r="G61" s="62">
        <f t="shared" si="14"/>
        <v>1</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6.25">
      <c r="A62" s="80" t="str">
        <f>Declaration!B79</f>
        <v>Graphite</v>
      </c>
      <c r="B62" s="79">
        <f>Declaration!D79</f>
        <v>0</v>
      </c>
      <c r="C62" s="136" t="str">
        <f t="shared" ca="1" si="3"/>
        <v>Complete</v>
      </c>
      <c r="D62" s="319" t="str">
        <f t="shared" ref="D62:D66" si="25">IF(H62=1,"Click here to answer question 5 for specified mineral","")</f>
        <v/>
      </c>
      <c r="E62" s="16" t="s">
        <v>18</v>
      </c>
      <c r="F62" s="84">
        <f t="shared" ref="F62:F66" si="26">F51</f>
        <v>0</v>
      </c>
      <c r="G62" s="62">
        <f t="shared" ref="G62:G66" si="27">IF(B62=0,1,0)</f>
        <v>1</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5">
      <c r="A63" s="80" t="str">
        <f>Declaration!B80</f>
        <v>Lithium</v>
      </c>
      <c r="B63" s="79">
        <f>Declaration!D80</f>
        <v>0</v>
      </c>
      <c r="C63" s="136" t="str">
        <f t="shared" ca="1" si="3"/>
        <v>Complete</v>
      </c>
      <c r="D63" s="319" t="str">
        <f t="shared" si="25"/>
        <v/>
      </c>
      <c r="E63" s="16"/>
      <c r="F63" s="84">
        <f t="shared" si="26"/>
        <v>0</v>
      </c>
      <c r="G63" s="62">
        <f t="shared" si="27"/>
        <v>1</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5">
      <c r="A64" s="80" t="str">
        <f>Declaration!B81</f>
        <v>Mica(*)</v>
      </c>
      <c r="B64" s="79" t="str">
        <f>Declaration!D81</f>
        <v>100%</v>
      </c>
      <c r="C64" s="136" t="str">
        <f t="shared" ca="1" si="3"/>
        <v>Complete</v>
      </c>
      <c r="D64" s="319" t="str">
        <f t="shared" si="25"/>
        <v/>
      </c>
      <c r="E64" s="16"/>
      <c r="F64" s="84">
        <f t="shared" si="26"/>
        <v>1</v>
      </c>
      <c r="G64" s="62">
        <f t="shared" si="27"/>
        <v>0</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5">
      <c r="A65" s="80" t="str">
        <f>Declaration!B82</f>
        <v/>
      </c>
      <c r="B65" s="79">
        <f>Declaration!D82</f>
        <v>0</v>
      </c>
      <c r="C65" s="136" t="str">
        <f t="shared" ca="1" si="3"/>
        <v>Complete</v>
      </c>
      <c r="D65" s="319" t="str">
        <f t="shared" si="25"/>
        <v/>
      </c>
      <c r="E65" s="16"/>
      <c r="F65" s="84">
        <f t="shared" si="26"/>
        <v>0</v>
      </c>
      <c r="G65" s="62">
        <f t="shared" si="27"/>
        <v>1</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5">
      <c r="A66" s="80" t="str">
        <f>Declaration!B83</f>
        <v/>
      </c>
      <c r="B66" s="79">
        <f>Declaration!D83</f>
        <v>0</v>
      </c>
      <c r="C66" s="136" t="str">
        <f t="shared" ca="1" si="3"/>
        <v>Complete</v>
      </c>
      <c r="D66" s="319" t="str">
        <f t="shared" si="25"/>
        <v/>
      </c>
      <c r="E66" s="16"/>
      <c r="F66" s="84">
        <f t="shared" si="26"/>
        <v>0</v>
      </c>
      <c r="G66" s="62">
        <f t="shared" si="27"/>
        <v>1</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80" t="str">
        <f>Declaration!B84</f>
        <v/>
      </c>
      <c r="B67" s="79">
        <f>Declaration!D84</f>
        <v>0</v>
      </c>
      <c r="C67" s="136">
        <f t="shared" si="3"/>
        <v>0</v>
      </c>
      <c r="D67" s="85"/>
      <c r="E67" s="16"/>
      <c r="F67" s="84"/>
      <c r="G67" s="62"/>
      <c r="H67" s="63"/>
      <c r="I67" s="131"/>
    </row>
    <row r="68" spans="1:10" ht="21.95" hidden="1" customHeight="1">
      <c r="A68" s="80" t="str">
        <f>Declaration!B85</f>
        <v/>
      </c>
      <c r="B68" s="79">
        <f>Declaration!D85</f>
        <v>0</v>
      </c>
      <c r="C68" s="136">
        <f t="shared" si="3"/>
        <v>0</v>
      </c>
      <c r="D68" s="85"/>
      <c r="E68" s="16"/>
      <c r="F68" s="84"/>
      <c r="G68" s="62"/>
      <c r="H68" s="63"/>
      <c r="I68" s="131"/>
    </row>
    <row r="69" spans="1:10" ht="21.95" hidden="1" customHeight="1">
      <c r="A69" s="80" t="str">
        <f>Declaration!B86</f>
        <v/>
      </c>
      <c r="B69" s="79">
        <f>Declaration!D86</f>
        <v>0</v>
      </c>
      <c r="C69" s="136">
        <f t="shared" si="3"/>
        <v>0</v>
      </c>
      <c r="D69" s="85"/>
      <c r="E69" s="16" t="s">
        <v>18</v>
      </c>
      <c r="F69" s="84"/>
      <c r="G69" s="62"/>
      <c r="H69" s="63"/>
      <c r="I69" s="131"/>
    </row>
    <row r="70" spans="1:10" ht="21.95" hidden="1" customHeight="1">
      <c r="A70" s="80" t="str">
        <f>Declaration!B87</f>
        <v/>
      </c>
      <c r="B70" s="79">
        <f>Declaration!D87</f>
        <v>0</v>
      </c>
      <c r="C70" s="136">
        <f t="shared" si="3"/>
        <v>0</v>
      </c>
      <c r="D70" s="85"/>
      <c r="E70" s="16" t="s">
        <v>18</v>
      </c>
      <c r="F70" s="84"/>
      <c r="G70" s="62"/>
      <c r="H70" s="63"/>
      <c r="I70" s="131"/>
    </row>
    <row r="71" spans="1:10" ht="24.95" customHeight="1">
      <c r="A71" s="79" t="str">
        <f ca="1">Declaration!B89</f>
        <v>6) Have you identified all of the smelters or processors supplying the specified minerals/metal to your supply chain?(*)</v>
      </c>
      <c r="B71" s="82"/>
      <c r="C71" s="82"/>
      <c r="D71" s="86"/>
      <c r="E71" s="16" t="s">
        <v>13</v>
      </c>
      <c r="F71" s="83"/>
    </row>
    <row r="72" spans="1:10" ht="51.75">
      <c r="A72" s="80" t="str">
        <f>Declaration!B90</f>
        <v>Cobalt</v>
      </c>
      <c r="B72" s="79">
        <f>Declaration!D90</f>
        <v>0</v>
      </c>
      <c r="C72" s="136" t="str">
        <f t="shared" ca="1" si="3"/>
        <v>Complete</v>
      </c>
      <c r="D72" s="319" t="str">
        <f>IF(H72=1,"Click here to answer question 6 for specified mineral","")</f>
        <v/>
      </c>
      <c r="E72" s="16" t="s">
        <v>13</v>
      </c>
      <c r="F72" s="84">
        <f>F61</f>
        <v>0</v>
      </c>
      <c r="G72" s="62">
        <f t="shared" ref="G72" si="29">IF(B72=0,1,0)</f>
        <v>1</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80" t="str">
        <f>Declaration!B91</f>
        <v>Graphite</v>
      </c>
      <c r="B73" s="79">
        <f>Declaration!D91</f>
        <v>0</v>
      </c>
      <c r="C73" s="136" t="str">
        <f t="shared" ref="C73:C81" ca="1" si="31">IF(H73=1,J73,I73)</f>
        <v>Complete</v>
      </c>
      <c r="D73" s="319" t="str">
        <f t="shared" ref="D73:D77" si="32">IF(H73=1,"Click here to answer question 6 for specified mineral","")</f>
        <v/>
      </c>
      <c r="E73" s="16" t="s">
        <v>13</v>
      </c>
      <c r="F73" s="84">
        <f t="shared" ref="F73:F77" si="33">F62</f>
        <v>0</v>
      </c>
      <c r="G73" s="62">
        <f t="shared" ref="G73:G77" si="34">IF(B73=0,1,0)</f>
        <v>1</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80" t="str">
        <f>Declaration!B92</f>
        <v>Lithium</v>
      </c>
      <c r="B74" s="79">
        <f>Declaration!D92</f>
        <v>0</v>
      </c>
      <c r="C74" s="136" t="str">
        <f t="shared" ca="1" si="31"/>
        <v>Complete</v>
      </c>
      <c r="D74" s="319" t="str">
        <f t="shared" si="32"/>
        <v/>
      </c>
      <c r="E74" s="16"/>
      <c r="F74" s="84">
        <f t="shared" si="33"/>
        <v>0</v>
      </c>
      <c r="G74" s="62">
        <f t="shared" si="34"/>
        <v>1</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80" t="str">
        <f>Declaration!B93</f>
        <v>Mica(*)</v>
      </c>
      <c r="B75" s="79" t="str">
        <f>Declaration!D93</f>
        <v>No</v>
      </c>
      <c r="C75" s="136" t="str">
        <f t="shared" ca="1" si="31"/>
        <v>Complete</v>
      </c>
      <c r="D75" s="319" t="str">
        <f t="shared" si="32"/>
        <v/>
      </c>
      <c r="E75" s="16"/>
      <c r="F75" s="84">
        <f t="shared" si="33"/>
        <v>1</v>
      </c>
      <c r="G75" s="62">
        <f t="shared" si="34"/>
        <v>0</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80" t="str">
        <f>Declaration!B94</f>
        <v/>
      </c>
      <c r="B76" s="79">
        <f>Declaration!D94</f>
        <v>0</v>
      </c>
      <c r="C76" s="136" t="str">
        <f t="shared" ca="1" si="31"/>
        <v>Complete</v>
      </c>
      <c r="D76" s="319" t="str">
        <f t="shared" si="32"/>
        <v/>
      </c>
      <c r="E76" s="16"/>
      <c r="F76" s="84">
        <f t="shared" si="33"/>
        <v>0</v>
      </c>
      <c r="G76" s="62">
        <f t="shared" si="34"/>
        <v>1</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80" t="str">
        <f>Declaration!B95</f>
        <v/>
      </c>
      <c r="B77" s="79">
        <f>Declaration!D95</f>
        <v>0</v>
      </c>
      <c r="C77" s="136" t="str">
        <f t="shared" ca="1" si="31"/>
        <v>Complete</v>
      </c>
      <c r="D77" s="319" t="str">
        <f t="shared" si="32"/>
        <v/>
      </c>
      <c r="E77" s="16"/>
      <c r="F77" s="84">
        <f t="shared" si="33"/>
        <v>0</v>
      </c>
      <c r="G77" s="62">
        <f t="shared" si="34"/>
        <v>1</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80" t="str">
        <f>Declaration!B96</f>
        <v/>
      </c>
      <c r="B78" s="79">
        <f>Declaration!D96</f>
        <v>0</v>
      </c>
      <c r="C78" s="136">
        <f t="shared" si="31"/>
        <v>0</v>
      </c>
      <c r="D78" s="87"/>
      <c r="E78" s="16"/>
      <c r="F78" s="84"/>
      <c r="G78" s="62"/>
      <c r="H78" s="63"/>
      <c r="I78" s="131"/>
    </row>
    <row r="79" spans="1:10" ht="21.95" hidden="1" customHeight="1">
      <c r="A79" s="80" t="str">
        <f>Declaration!B97</f>
        <v/>
      </c>
      <c r="B79" s="79">
        <f>Declaration!D97</f>
        <v>0</v>
      </c>
      <c r="C79" s="136">
        <f t="shared" si="31"/>
        <v>0</v>
      </c>
      <c r="D79" s="87"/>
      <c r="E79" s="16"/>
      <c r="F79" s="84"/>
      <c r="G79" s="62"/>
      <c r="H79" s="63"/>
      <c r="I79" s="131"/>
    </row>
    <row r="80" spans="1:10" ht="21.95" hidden="1" customHeight="1">
      <c r="A80" s="80" t="str">
        <f>Declaration!B98</f>
        <v/>
      </c>
      <c r="B80" s="79">
        <f>Declaration!D98</f>
        <v>0</v>
      </c>
      <c r="C80" s="136">
        <f t="shared" si="31"/>
        <v>0</v>
      </c>
      <c r="D80" s="87"/>
      <c r="E80" s="16" t="s">
        <v>13</v>
      </c>
      <c r="F80" s="84"/>
      <c r="G80" s="62"/>
      <c r="H80" s="63"/>
      <c r="I80" s="131"/>
    </row>
    <row r="81" spans="1:10" ht="21.95" hidden="1" customHeight="1">
      <c r="A81" s="80" t="str">
        <f>Declaration!B99</f>
        <v/>
      </c>
      <c r="B81" s="79">
        <f>Declaration!D99</f>
        <v>0</v>
      </c>
      <c r="C81" s="136">
        <f t="shared" si="31"/>
        <v>0</v>
      </c>
      <c r="D81" s="87"/>
      <c r="E81" s="16" t="s">
        <v>13</v>
      </c>
      <c r="F81" s="84"/>
      <c r="G81" s="62"/>
      <c r="H81" s="63"/>
      <c r="I81" s="131"/>
    </row>
    <row r="82" spans="1:10" ht="50.45" customHeight="1">
      <c r="A82" s="79" t="str">
        <f ca="1">Declaration!B101</f>
        <v>7) Has all applicable smelter or processor information received by your company been reported in this declaration?(*)</v>
      </c>
      <c r="B82" s="82"/>
      <c r="C82" s="82"/>
      <c r="D82" s="86"/>
      <c r="E82" s="16" t="s">
        <v>16</v>
      </c>
      <c r="F82" s="83"/>
    </row>
    <row r="83" spans="1:10" ht="41.45" customHeight="1">
      <c r="A83" s="80" t="str">
        <f>Declaration!B102</f>
        <v>Cobalt</v>
      </c>
      <c r="B83" s="79">
        <f>Declaration!D102</f>
        <v>0</v>
      </c>
      <c r="C83" s="136" t="str">
        <f t="shared" ref="C83:C92" ca="1" si="36">IF(H83=1,J83,I83)</f>
        <v>Complete</v>
      </c>
      <c r="D83" s="319" t="str">
        <f>IF(H83=1,"Click here to answer question 7 for specified mineral","")</f>
        <v/>
      </c>
      <c r="E83" s="16" t="s">
        <v>15</v>
      </c>
      <c r="F83" s="84">
        <f>F72</f>
        <v>0</v>
      </c>
      <c r="G83" s="62">
        <f t="shared" ref="G83" si="37">IF(B83=0,1,0)</f>
        <v>1</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80" t="str">
        <f>Declaration!B103</f>
        <v>Graphite</v>
      </c>
      <c r="B84" s="79">
        <f>Declaration!D103</f>
        <v>0</v>
      </c>
      <c r="C84" s="136" t="str">
        <f t="shared" ca="1" si="36"/>
        <v>Complete</v>
      </c>
      <c r="D84" s="319" t="str">
        <f t="shared" ref="D84:D88" si="39">IF(H84=1,"Click here to answer question 7 for specified mineral","")</f>
        <v/>
      </c>
      <c r="E84" s="16" t="s">
        <v>15</v>
      </c>
      <c r="F84" s="84">
        <f t="shared" ref="F84:F88" si="40">F73</f>
        <v>0</v>
      </c>
      <c r="G84" s="62">
        <f t="shared" ref="G84:G88" si="41">IF(B84=0,1,0)</f>
        <v>1</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80" t="str">
        <f>Declaration!B104</f>
        <v>Lithium</v>
      </c>
      <c r="B85" s="79">
        <f>Declaration!D104</f>
        <v>0</v>
      </c>
      <c r="C85" s="136" t="str">
        <f t="shared" ca="1" si="36"/>
        <v>Complete</v>
      </c>
      <c r="D85" s="319" t="str">
        <f t="shared" si="39"/>
        <v/>
      </c>
      <c r="E85" s="16"/>
      <c r="F85" s="84">
        <f t="shared" si="40"/>
        <v>0</v>
      </c>
      <c r="G85" s="62">
        <f t="shared" si="41"/>
        <v>1</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80" t="str">
        <f>Declaration!B105</f>
        <v>Mica(*)</v>
      </c>
      <c r="B86" s="79" t="str">
        <f>Declaration!D105</f>
        <v>Yes</v>
      </c>
      <c r="C86" s="136" t="str">
        <f t="shared" ca="1" si="36"/>
        <v>Complete</v>
      </c>
      <c r="D86" s="319" t="str">
        <f t="shared" si="39"/>
        <v/>
      </c>
      <c r="E86" s="16"/>
      <c r="F86" s="84">
        <f t="shared" si="40"/>
        <v>1</v>
      </c>
      <c r="G86" s="62">
        <f t="shared" si="41"/>
        <v>0</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80" t="str">
        <f>Declaration!B106</f>
        <v/>
      </c>
      <c r="B87" s="79">
        <f>Declaration!D106</f>
        <v>0</v>
      </c>
      <c r="C87" s="136" t="str">
        <f t="shared" ca="1" si="36"/>
        <v>Complete</v>
      </c>
      <c r="D87" s="319" t="str">
        <f t="shared" si="39"/>
        <v/>
      </c>
      <c r="E87" s="16"/>
      <c r="F87" s="84">
        <f t="shared" si="40"/>
        <v>0</v>
      </c>
      <c r="G87" s="62">
        <f t="shared" si="41"/>
        <v>1</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80" t="str">
        <f>Declaration!B107</f>
        <v/>
      </c>
      <c r="B88" s="79">
        <f>Declaration!D107</f>
        <v>0</v>
      </c>
      <c r="C88" s="136" t="str">
        <f t="shared" ca="1" si="36"/>
        <v>Complete</v>
      </c>
      <c r="D88" s="319" t="str">
        <f t="shared" si="39"/>
        <v/>
      </c>
      <c r="E88" s="16"/>
      <c r="F88" s="84">
        <f t="shared" si="40"/>
        <v>0</v>
      </c>
      <c r="G88" s="62">
        <f t="shared" si="41"/>
        <v>1</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80" t="str">
        <f>Declaration!B108</f>
        <v/>
      </c>
      <c r="B89" s="79">
        <f>Declaration!D108</f>
        <v>0</v>
      </c>
      <c r="C89" s="136">
        <f t="shared" si="36"/>
        <v>0</v>
      </c>
      <c r="D89" s="88"/>
      <c r="E89" s="16"/>
      <c r="F89" s="84"/>
      <c r="G89" s="62"/>
      <c r="H89" s="63"/>
      <c r="I89" s="131"/>
    </row>
    <row r="90" spans="1:10" ht="21.95" hidden="1" customHeight="1">
      <c r="A90" s="80" t="str">
        <f>Declaration!B109</f>
        <v/>
      </c>
      <c r="B90" s="79">
        <f>Declaration!D109</f>
        <v>0</v>
      </c>
      <c r="C90" s="136">
        <f t="shared" si="36"/>
        <v>0</v>
      </c>
      <c r="D90" s="88"/>
      <c r="E90" s="16"/>
      <c r="F90" s="84"/>
      <c r="G90" s="62"/>
      <c r="H90" s="63"/>
      <c r="I90" s="131"/>
    </row>
    <row r="91" spans="1:10" ht="21.95" hidden="1" customHeight="1">
      <c r="A91" s="80" t="str">
        <f>Declaration!B110</f>
        <v/>
      </c>
      <c r="B91" s="79">
        <f>Declaration!D110</f>
        <v>0</v>
      </c>
      <c r="C91" s="136">
        <f t="shared" si="36"/>
        <v>0</v>
      </c>
      <c r="D91" s="88"/>
      <c r="E91" s="16" t="s">
        <v>15</v>
      </c>
      <c r="F91" s="84"/>
      <c r="G91" s="62"/>
      <c r="H91" s="63"/>
      <c r="I91" s="131"/>
    </row>
    <row r="92" spans="1:10" ht="21.95" hidden="1" customHeight="1">
      <c r="A92" s="80" t="str">
        <f>Declaration!B111</f>
        <v/>
      </c>
      <c r="B92" s="79">
        <f>Declaration!D111</f>
        <v>0</v>
      </c>
      <c r="C92" s="136">
        <f t="shared" si="36"/>
        <v>0</v>
      </c>
      <c r="D92" s="88"/>
      <c r="E92" s="16" t="s">
        <v>15</v>
      </c>
      <c r="F92" s="84"/>
      <c r="G92" s="62"/>
      <c r="H92" s="63"/>
      <c r="I92" s="131"/>
    </row>
    <row r="93" spans="1:10" ht="21.95" customHeight="1">
      <c r="A93" s="307" t="str">
        <f ca="1">Declaration!B114</f>
        <v>Question</v>
      </c>
      <c r="B93" s="82"/>
      <c r="C93" s="82"/>
      <c r="D93" s="86"/>
      <c r="E93" s="16" t="s">
        <v>18</v>
      </c>
      <c r="F93" s="83"/>
      <c r="G93" s="83"/>
      <c r="H93" s="83"/>
    </row>
    <row r="94" spans="1:10" ht="39">
      <c r="A94" s="79" t="str">
        <f ca="1">Declaration!B115</f>
        <v>A. Have you established a responsible minerals sourcing policy?</v>
      </c>
      <c r="B94" s="79" t="str">
        <f>Declaration!D115</f>
        <v>No</v>
      </c>
      <c r="C94" s="136" t="str">
        <f ca="1">IF(H94=1,J94,I94)</f>
        <v>Complete</v>
      </c>
      <c r="D94" s="320" t="str">
        <f>IF(H94=1,"Click here to answer question (A)","")</f>
        <v/>
      </c>
      <c r="E94" s="16" t="s">
        <v>15</v>
      </c>
      <c r="F94" s="84">
        <f>IF(SUM(F$39:F$48)=0,0,1)</f>
        <v>1</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51">
      <c r="A95" s="79" t="str">
        <f ca="1">Declaration!B117</f>
        <v xml:space="preserve">B. Is your responsible minerals sourcing policy publicly available on your website? (Note – If yes, the user shall specify the URL in the comment field.) </v>
      </c>
      <c r="B95" s="79" t="str">
        <f>Declaration!D117</f>
        <v>No</v>
      </c>
      <c r="C95" s="136" t="str">
        <f ca="1">IF(H95=1,J95,I95)</f>
        <v>Complete</v>
      </c>
      <c r="D95" s="321" t="str">
        <f>IF(H95=1,"Click here to answer question (B)","")</f>
        <v/>
      </c>
      <c r="E95" s="16" t="s">
        <v>15</v>
      </c>
      <c r="F95" s="84">
        <f t="shared" ref="F95:F111" si="43">F$94</f>
        <v>1</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9" t="s">
        <v>53</v>
      </c>
      <c r="B96" s="79" t="str">
        <f>Declaration!G117</f>
        <v>https://www.fischerelektronik.de/en/company/environmental-quality-policy/</v>
      </c>
      <c r="C96" s="79" t="str">
        <f ca="1">IF(H96=1,J96,I96)</f>
        <v>Complete</v>
      </c>
      <c r="D96" s="322" t="str">
        <f>IF(H96=1,"Click here to answer question (C)","")</f>
        <v/>
      </c>
      <c r="E96" s="16" t="s">
        <v>15</v>
      </c>
      <c r="F96" s="84">
        <f>IF(AND(F95=1,B95="Yes"),1,0)</f>
        <v>0</v>
      </c>
      <c r="G96" s="62">
        <f>IF(LEN(B96)&gt;1,0,1)</f>
        <v>0</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4.9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Cobalt</v>
      </c>
      <c r="B98" s="79" t="str">
        <f>Declaration!D120</f>
        <v>No</v>
      </c>
      <c r="C98" s="136" t="str">
        <f t="shared" ref="C98:C112" ca="1" si="44">IF(H98=1,J98,I98)</f>
        <v>Complete</v>
      </c>
      <c r="D98" s="321" t="str">
        <f>IF(H98=1,"Click here to answer question (C)","")</f>
        <v/>
      </c>
      <c r="E98" s="16"/>
      <c r="F98" s="84">
        <f>F39</f>
        <v>0</v>
      </c>
      <c r="G98" s="62">
        <f t="shared" si="14"/>
        <v>0</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Graphite</v>
      </c>
      <c r="B99" s="79" t="str">
        <f>Declaration!D121</f>
        <v>No</v>
      </c>
      <c r="C99" s="136" t="str">
        <f t="shared" ca="1" si="44"/>
        <v>Complete</v>
      </c>
      <c r="D99" s="321" t="str">
        <f>IF(H99=1,"Click here to answer question (C)","")</f>
        <v/>
      </c>
      <c r="E99" s="16"/>
      <c r="F99" s="84">
        <f t="shared" ref="F99:F103" si="45">F40</f>
        <v>0</v>
      </c>
      <c r="G99" s="62">
        <f t="shared" si="14"/>
        <v>0</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Lithium</v>
      </c>
      <c r="B100" s="79" t="str">
        <f>Declaration!D122</f>
        <v>No</v>
      </c>
      <c r="C100" s="136" t="str">
        <f t="shared" ca="1" si="44"/>
        <v>Complete</v>
      </c>
      <c r="D100" s="321" t="str">
        <f t="shared" ref="D100:D103" si="46">IF(H100=1,"Click here to answer question (C)","")</f>
        <v/>
      </c>
      <c r="E100" s="16"/>
      <c r="F100" s="84">
        <f t="shared" si="45"/>
        <v>0</v>
      </c>
      <c r="G100" s="62">
        <f t="shared" ref="G100:G103" si="47">IF(B100=0,1,0)</f>
        <v>0</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Mica(*)</v>
      </c>
      <c r="B101" s="79" t="str">
        <f>Declaration!D123</f>
        <v>No</v>
      </c>
      <c r="C101" s="136" t="str">
        <f t="shared" ca="1" si="44"/>
        <v>Complete</v>
      </c>
      <c r="D101" s="321" t="str">
        <f t="shared" si="46"/>
        <v/>
      </c>
      <c r="E101" s="16"/>
      <c r="F101" s="84">
        <f t="shared" si="45"/>
        <v>1</v>
      </c>
      <c r="G101" s="62">
        <f t="shared" si="47"/>
        <v>0</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
      </c>
      <c r="B102" s="79">
        <f>Declaration!D124</f>
        <v>0</v>
      </c>
      <c r="C102" s="136" t="str">
        <f t="shared" ca="1" si="44"/>
        <v>Complete</v>
      </c>
      <c r="D102" s="321" t="str">
        <f t="shared" si="46"/>
        <v/>
      </c>
      <c r="E102" s="16"/>
      <c r="F102" s="84">
        <f t="shared" si="45"/>
        <v>0</v>
      </c>
      <c r="G102" s="62">
        <f t="shared" si="47"/>
        <v>1</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
      </c>
      <c r="B103" s="79">
        <f>Declaration!D125</f>
        <v>0</v>
      </c>
      <c r="C103" s="136" t="str">
        <f t="shared" ca="1" si="44"/>
        <v>Complete</v>
      </c>
      <c r="D103" s="321" t="str">
        <f t="shared" si="46"/>
        <v/>
      </c>
      <c r="E103" s="16"/>
      <c r="F103" s="84">
        <f t="shared" si="45"/>
        <v>0</v>
      </c>
      <c r="G103" s="62">
        <f t="shared" si="47"/>
        <v>1</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9" t="str">
        <f>Declaration!B126</f>
        <v/>
      </c>
      <c r="B104" s="79">
        <f>Declaration!D126</f>
        <v>0</v>
      </c>
      <c r="C104" s="136">
        <f t="shared" si="44"/>
        <v>0</v>
      </c>
      <c r="D104" s="193"/>
      <c r="E104" s="16"/>
      <c r="F104" s="84"/>
      <c r="G104" s="62"/>
      <c r="H104" s="63"/>
      <c r="I104" s="131"/>
    </row>
    <row r="105" spans="1:10" ht="24.95" hidden="1" customHeight="1">
      <c r="A105" s="79" t="str">
        <f>Declaration!B127</f>
        <v/>
      </c>
      <c r="B105" s="79">
        <f>Declaration!D127</f>
        <v>0</v>
      </c>
      <c r="C105" s="136">
        <f t="shared" si="44"/>
        <v>0</v>
      </c>
      <c r="D105" s="193"/>
      <c r="E105" s="16"/>
      <c r="F105" s="84"/>
      <c r="G105" s="62"/>
      <c r="H105" s="63"/>
      <c r="I105" s="131"/>
    </row>
    <row r="106" spans="1:10" ht="24.95" hidden="1" customHeight="1">
      <c r="A106" s="79" t="str">
        <f>Declaration!B128</f>
        <v/>
      </c>
      <c r="B106" s="79">
        <f>Declaration!D128</f>
        <v>0</v>
      </c>
      <c r="C106" s="136">
        <f t="shared" si="44"/>
        <v>0</v>
      </c>
      <c r="D106" s="193"/>
      <c r="E106" s="16"/>
      <c r="F106" s="84"/>
      <c r="G106" s="62"/>
      <c r="H106" s="63"/>
      <c r="I106" s="131"/>
    </row>
    <row r="107" spans="1:10" ht="24.95" hidden="1" customHeight="1">
      <c r="A107" s="79" t="str">
        <f>Declaration!B129</f>
        <v/>
      </c>
      <c r="B107" s="79">
        <f>Declaration!D129</f>
        <v>0</v>
      </c>
      <c r="C107" s="136">
        <f t="shared" si="44"/>
        <v>0</v>
      </c>
      <c r="D107" s="193"/>
      <c r="E107" s="16"/>
      <c r="F107" s="84"/>
      <c r="G107" s="62"/>
      <c r="H107" s="63"/>
      <c r="I107" s="131"/>
    </row>
    <row r="108" spans="1:10" ht="39">
      <c r="A108" s="79" t="str">
        <f ca="1">Declaration!B131</f>
        <v>D. Have you implemented due diligence measures for responsible sourcing?</v>
      </c>
      <c r="B108" s="79" t="str">
        <f>Declaration!D131</f>
        <v>Yes</v>
      </c>
      <c r="C108" s="136" t="str">
        <f t="shared" ca="1" si="44"/>
        <v>Complete</v>
      </c>
      <c r="D108" s="321" t="str">
        <f>IF(H108=1,"Click here to answer question (D)","")</f>
        <v/>
      </c>
      <c r="E108" s="16" t="s">
        <v>15</v>
      </c>
      <c r="F108" s="84">
        <f t="shared" si="43"/>
        <v>1</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9" t="str">
        <f ca="1">Declaration!B133</f>
        <v>E. Does your company conduct supply chain survey(s) of your relevant supplier(s) on the specified minerals/metals?</v>
      </c>
      <c r="B109" s="79" t="str">
        <f>Declaration!D133</f>
        <v>No</v>
      </c>
      <c r="C109" s="136" t="str">
        <f t="shared" ca="1" si="44"/>
        <v>Complete</v>
      </c>
      <c r="D109" s="321" t="str">
        <f>IF(H109=1,"Click here to answer question (E)","")</f>
        <v/>
      </c>
      <c r="E109" s="16" t="s">
        <v>15</v>
      </c>
      <c r="F109" s="84">
        <f t="shared" si="43"/>
        <v>1</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39">
      <c r="A110" s="79" t="str">
        <f ca="1">Declaration!B135</f>
        <v xml:space="preserve">F. Do you review due diligence information received from your suppliers against your company’s expectations? </v>
      </c>
      <c r="B110" s="79" t="str">
        <f>Declaration!D135</f>
        <v>Yes</v>
      </c>
      <c r="C110" s="136" t="str">
        <f t="shared" ca="1" si="44"/>
        <v>Complete</v>
      </c>
      <c r="D110" s="321" t="str">
        <f>IF(H110=1,"Click here to answer question (F)","")</f>
        <v/>
      </c>
      <c r="E110" s="16" t="s">
        <v>15</v>
      </c>
      <c r="F110" s="84">
        <f t="shared" si="43"/>
        <v>1</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9" t="str">
        <f ca="1">Declaration!B137</f>
        <v xml:space="preserve">G. Does your review process include corrective action management? </v>
      </c>
      <c r="B111" s="79" t="str">
        <f>Declaration!D137</f>
        <v>Yes</v>
      </c>
      <c r="C111" s="136" t="str">
        <f t="shared" ca="1" si="44"/>
        <v>Complete</v>
      </c>
      <c r="D111" s="321" t="str">
        <f>IF(H111=1,"Click here to answer question (G)","")</f>
        <v/>
      </c>
      <c r="E111" s="16" t="s">
        <v>15</v>
      </c>
      <c r="F111" s="84">
        <f t="shared" si="43"/>
        <v>1</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39">
      <c r="A112" s="80" t="s">
        <v>54</v>
      </c>
      <c r="B112" s="79" t="str">
        <f>IF(G112=1,"No products or item numbers listed","One or more product / item numbers have been provided")</f>
        <v>No products or item numbers listed</v>
      </c>
      <c r="C112" s="79" t="str">
        <f t="shared" ca="1" si="44"/>
        <v>Complete</v>
      </c>
      <c r="D112" s="380" t="str">
        <f>IF(H112=1,"Click here to enter detail on Product List tab","")</f>
        <v/>
      </c>
      <c r="E112" s="16" t="s">
        <v>15</v>
      </c>
      <c r="F112" s="84">
        <f>IF(B5=Declaration!Q9,1,0)</f>
        <v>0</v>
      </c>
      <c r="G112" s="62">
        <f>IF('Product List'!B6="",1,0)</f>
        <v>1</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80" t="s">
        <v>1078</v>
      </c>
      <c r="B113" s="79"/>
      <c r="C113" s="79"/>
      <c r="D113" s="193"/>
      <c r="E113" s="16"/>
      <c r="F113" s="84"/>
      <c r="G113" s="62"/>
      <c r="H113" s="63"/>
      <c r="I113" s="131"/>
    </row>
    <row r="114" spans="1:12" ht="39">
      <c r="A114" s="135" t="str">
        <f>Declaration!AA12</f>
        <v>Cobalt</v>
      </c>
      <c r="B114" s="79"/>
      <c r="C114" s="136" t="str">
        <f t="shared" ref="C114:C123" ca="1" si="49">IF(H114=1,J114,I114)</f>
        <v>Complete</v>
      </c>
      <c r="D114" s="379" t="str">
        <f>IF(H114=0,"","Click here to provide smelter information")</f>
        <v/>
      </c>
      <c r="E114" s="16" t="s">
        <v>15</v>
      </c>
      <c r="F114" s="84">
        <f>F39</f>
        <v>0</v>
      </c>
      <c r="G114" s="62">
        <f>IF(AND(COUNTIF(SmelterIdetifiedForMetal,A114)&gt;0,COUNTIF('Smelter List'!AB$5:AB$2504,A114)&gt;0),0,1)</f>
        <v>1</v>
      </c>
      <c r="H114" s="63">
        <f>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45" customHeight="1">
      <c r="A115" s="135" t="str">
        <f>Declaration!AA13</f>
        <v>Graphite</v>
      </c>
      <c r="B115" s="79"/>
      <c r="C115" s="136" t="str">
        <f t="shared" ca="1" si="49"/>
        <v>Complete</v>
      </c>
      <c r="D115" s="379" t="str">
        <f>IF(H115=0,"","Click here to provide smelter information")</f>
        <v/>
      </c>
      <c r="E115" s="16"/>
      <c r="F115" s="84">
        <f>F40</f>
        <v>0</v>
      </c>
      <c r="G115" s="62">
        <f>IF(AND(COUNTIF(SmelterIdetifiedForMetal,A115)&gt;0,COUNTIF('Smelter List'!AB$5:AB$2504,A115)&gt;0),0,1)</f>
        <v>1</v>
      </c>
      <c r="H115" s="63">
        <f>F115*G115</f>
        <v>0</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45" customHeight="1">
      <c r="A116" s="135" t="str">
        <f>Declaration!AA14</f>
        <v>Lithium</v>
      </c>
      <c r="B116" s="79"/>
      <c r="C116" s="136" t="str">
        <f t="shared" ca="1" si="49"/>
        <v>Complete</v>
      </c>
      <c r="D116" s="379" t="str">
        <f t="shared" ref="D116:D119" si="51">IF(H116=0,"","Click here to provide smelter information")</f>
        <v/>
      </c>
      <c r="E116" s="16"/>
      <c r="F116" s="84">
        <f t="shared" ref="F116:F119" si="52">F41</f>
        <v>0</v>
      </c>
      <c r="G116" s="62">
        <f>IF(AND(COUNTIF(SmelterIdetifiedForMetal,A116)&gt;0,COUNTIF('Smelter List'!AB$5:AB$2504,A116)&gt;0),0,1)</f>
        <v>1</v>
      </c>
      <c r="H116" s="63">
        <f t="shared" ref="H116:H119"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45" customHeight="1">
      <c r="A117" s="135" t="str">
        <f>Declaration!AA15</f>
        <v>Mica</v>
      </c>
      <c r="B117" s="79"/>
      <c r="C117" s="136" t="str">
        <f t="shared" ca="1" si="49"/>
        <v>Provide list of specified mineral smelters contributing material to supply chain on Smelter List tab</v>
      </c>
      <c r="D117" s="379" t="str">
        <f t="shared" si="51"/>
        <v>Click here to provide smelter information</v>
      </c>
      <c r="E117" s="16"/>
      <c r="F117" s="84">
        <f t="shared" si="52"/>
        <v>1</v>
      </c>
      <c r="G117" s="62">
        <f>IF(AND(COUNTIF(SmelterIdetifiedForMetal,A117)&gt;0,COUNTIF('Smelter List'!AB$5:AB$2504,A117)&gt;0),0,1)</f>
        <v>1</v>
      </c>
      <c r="H117" s="63">
        <f t="shared" si="53"/>
        <v>1</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45" customHeight="1">
      <c r="A118" s="135" t="str">
        <f>Declaration!AA16</f>
        <v/>
      </c>
      <c r="B118" s="79"/>
      <c r="C118" s="136" t="str">
        <f t="shared" ca="1" si="49"/>
        <v>Complete</v>
      </c>
      <c r="D118" s="379" t="str">
        <f t="shared" si="51"/>
        <v/>
      </c>
      <c r="E118" s="16"/>
      <c r="F118" s="84">
        <f t="shared" si="52"/>
        <v>0</v>
      </c>
      <c r="G118" s="62">
        <f>IF(AND(COUNTIF(SmelterIdetifiedForMetal,A118)&gt;0,COUNTIF('Smelter List'!AB$5:AB$2504,A118)&gt;0),0,1)</f>
        <v>0</v>
      </c>
      <c r="H118" s="63">
        <f t="shared"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45" customHeight="1">
      <c r="A119" s="135" t="str">
        <f>Declaration!AA17</f>
        <v/>
      </c>
      <c r="B119" s="79"/>
      <c r="C119" s="136" t="str">
        <f t="shared" ca="1" si="49"/>
        <v>Complete</v>
      </c>
      <c r="D119" s="379" t="str">
        <f t="shared" si="51"/>
        <v/>
      </c>
      <c r="E119" s="16"/>
      <c r="F119" s="84">
        <f t="shared" si="52"/>
        <v>0</v>
      </c>
      <c r="G119" s="62">
        <f>IF(AND(COUNTIF(SmelterIdetifiedForMetal,A119)&gt;0,COUNTIF('Smelter List'!AB$5:AB$2504,A119)&gt;0),0,1)</f>
        <v>0</v>
      </c>
      <c r="H119" s="63">
        <f t="shared" si="5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4.95" hidden="1" customHeight="1">
      <c r="A120" s="135" t="str">
        <f>Declaration!AA18</f>
        <v/>
      </c>
      <c r="B120" s="79"/>
      <c r="C120" s="136">
        <f t="shared" si="49"/>
        <v>0</v>
      </c>
      <c r="D120" s="220"/>
      <c r="E120" s="16"/>
      <c r="F120" s="84"/>
      <c r="G120" s="62"/>
      <c r="H120" s="63"/>
      <c r="I120" s="131"/>
      <c r="K120" s="134"/>
    </row>
    <row r="121" spans="1:12" ht="24.95" hidden="1" customHeight="1">
      <c r="A121" s="135" t="str">
        <f>Declaration!AA19</f>
        <v/>
      </c>
      <c r="B121" s="79"/>
      <c r="C121" s="136">
        <f t="shared" si="49"/>
        <v>0</v>
      </c>
      <c r="D121" s="220"/>
      <c r="E121" s="16"/>
      <c r="F121" s="84"/>
      <c r="G121" s="62"/>
      <c r="H121" s="63"/>
      <c r="I121" s="131"/>
      <c r="K121" s="134"/>
    </row>
    <row r="122" spans="1:12" ht="24.95" hidden="1" customHeight="1">
      <c r="A122" s="135" t="str">
        <f>Declaration!AA20</f>
        <v/>
      </c>
      <c r="B122" s="79"/>
      <c r="C122" s="136">
        <f t="shared" si="49"/>
        <v>0</v>
      </c>
      <c r="D122" s="85"/>
      <c r="E122" s="16" t="s">
        <v>15</v>
      </c>
      <c r="F122" s="84"/>
      <c r="G122" s="62"/>
      <c r="H122" s="63"/>
      <c r="I122" s="131"/>
      <c r="K122" s="134"/>
    </row>
    <row r="123" spans="1:12" ht="24.95" hidden="1" customHeight="1">
      <c r="A123" s="135" t="str">
        <f>Declaration!AA21</f>
        <v/>
      </c>
      <c r="B123" s="79"/>
      <c r="C123" s="136">
        <f t="shared" si="49"/>
        <v>0</v>
      </c>
      <c r="D123" s="85"/>
      <c r="E123" s="16" t="s">
        <v>15</v>
      </c>
      <c r="F123" s="84"/>
      <c r="G123" s="62"/>
      <c r="H123" s="63"/>
      <c r="I123" s="131"/>
      <c r="K123" s="134"/>
    </row>
    <row r="124" spans="1:12" ht="24.95" customHeight="1">
      <c r="A124" s="141" t="s">
        <v>55</v>
      </c>
      <c r="B124" s="79"/>
      <c r="C124" s="141" t="str">
        <f ca="1">IF(F124=0,J124,IF(G124=0,I124,L124))</f>
        <v>N/A</v>
      </c>
      <c r="D124" s="220" t="str">
        <f ca="1">IF(H124=0,"","Click here to provide smelter information")</f>
        <v/>
      </c>
      <c r="E124" s="16"/>
      <c r="F124" s="84">
        <f ca="1">IF(COUNTIF('Smelter List'!$C:$C,"Smelter Not Listed")&gt;0,1,0)</f>
        <v>0</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1</v>
      </c>
    </row>
  </sheetData>
  <sheetProtection algorithmName="SHA-512" hashValue="YjVO0WplcsKonGlUhTXBSQLi+oLChJib9bc2HXftSlW/SqWAt6WCWSn2NZfi+Tt2yuip+/vdmr350j6oriUZJg==" saltValue="H8iUzPESiLzCeBh/ktbYJ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baseColWidth="10" defaultColWidth="8.875" defaultRowHeight="12.75"/>
  <cols>
    <col min="1" max="1" width="17.25" style="346" customWidth="1"/>
    <col min="2" max="2" width="34.875" style="346" customWidth="1"/>
    <col min="3" max="3" width="23.25" style="346" customWidth="1"/>
    <col min="4" max="5" width="15.5" style="346" customWidth="1"/>
    <col min="6" max="6" width="28.5" style="346" customWidth="1"/>
    <col min="7" max="7" width="27.25" style="346" customWidth="1"/>
    <col min="8" max="8" width="20.75" style="346" customWidth="1"/>
    <col min="9" max="9" width="30.875" style="346" customWidth="1"/>
    <col min="10" max="10" width="23.25" style="346" customWidth="1"/>
    <col min="11" max="11" width="39.75" style="346" customWidth="1"/>
    <col min="12" max="12" width="47.75" style="346" customWidth="1"/>
    <col min="13" max="13" width="36.25" style="346" customWidth="1"/>
    <col min="14" max="14" width="15.125" style="346" hidden="1" customWidth="1"/>
    <col min="15" max="15" width="18.75" style="346" hidden="1" customWidth="1"/>
    <col min="16" max="16" width="14.125" style="346" hidden="1" customWidth="1"/>
    <col min="17" max="17" width="18.5" style="346" hidden="1" customWidth="1"/>
    <col min="18" max="18" width="17.75" style="346" hidden="1" customWidth="1"/>
    <col min="19" max="19" width="22.5" style="346" hidden="1" customWidth="1"/>
    <col min="20" max="20" width="16.75" style="346" customWidth="1"/>
    <col min="21" max="21" width="14" style="346" customWidth="1"/>
    <col min="22" max="22" width="15.5" style="346" customWidth="1"/>
    <col min="23" max="23" width="11" style="346" customWidth="1"/>
    <col min="24" max="26" width="10" style="346" customWidth="1"/>
  </cols>
  <sheetData>
    <row r="1" spans="1:19" ht="7.5" hidden="1" customHeight="1"/>
    <row r="2" spans="1:19" s="324" customFormat="1" ht="22.5">
      <c r="A2" s="325"/>
      <c r="B2" s="472" t="str">
        <f ca="1">OFFSET(L!$C$1,MATCH("Mine List"&amp;ADDRESS(ROW(),COLUMN(),4),L!$A:$A,0)-1,SL,,)</f>
        <v>TO BEGIN:</v>
      </c>
      <c r="C2" s="472" t="s">
        <v>19144</v>
      </c>
      <c r="D2" s="472" t="s">
        <v>19144</v>
      </c>
      <c r="E2" s="326"/>
      <c r="F2" s="326"/>
      <c r="G2" s="327"/>
      <c r="H2" s="473"/>
      <c r="I2" s="474"/>
      <c r="J2" s="474"/>
      <c r="K2" s="474"/>
      <c r="L2" s="474"/>
      <c r="M2" s="474"/>
      <c r="N2" s="328"/>
      <c r="O2" s="328"/>
    </row>
    <row r="3" spans="1:19" s="324" customFormat="1" ht="93.95" customHeight="1" thickBot="1">
      <c r="A3" s="360"/>
      <c r="B3" s="475"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5" t="s">
        <v>19144</v>
      </c>
      <c r="D3" s="475" t="s">
        <v>19144</v>
      </c>
      <c r="E3" s="476" t="s">
        <v>19142</v>
      </c>
      <c r="F3" s="476"/>
      <c r="G3" s="477"/>
      <c r="H3" s="329"/>
      <c r="I3" s="330"/>
      <c r="K3" s="331"/>
      <c r="L3" s="331"/>
      <c r="M3" s="332" t="s">
        <v>19342</v>
      </c>
      <c r="N3" s="333"/>
      <c r="O3" s="333"/>
    </row>
    <row r="4" spans="1:19" s="335" customFormat="1" ht="93" customHeight="1" thickBot="1">
      <c r="A4" s="365" t="str">
        <f ca="1">OFFSET(L!$C$1,MATCH("Mine List"&amp;ADDRESS(ROW(),COLUMN(),4),L!$A:$A,0)-1,SL,,)</f>
        <v>Metal</v>
      </c>
      <c r="B4" s="366" t="str">
        <f ca="1">OFFSET(L!$C$1,MATCH("Mine List"&amp;ADDRESS(ROW(),COLUMN(),4),L!$A:$A,0)-1,SL,,)</f>
        <v>Name of Smelter(s) sourcing from this Mine Facility</v>
      </c>
      <c r="C4" s="366" t="str">
        <f ca="1">OFFSET(L!$C$1,MATCH("Mine List"&amp;ADDRESS(ROW(),COLUMN(),4),L!$A:$A,0)-1,SL,,)</f>
        <v>Mine Facility (Site) Name</v>
      </c>
      <c r="D4" s="366" t="str">
        <f ca="1">OFFSET(L!$C$1,MATCH("Mine List"&amp;ADDRESS(ROW(),COLUMN(),4),L!$A:$A,0)-1,SL,,)</f>
        <v>Mine Identification (e.g. CID)</v>
      </c>
      <c r="E4" s="366" t="str">
        <f ca="1">OFFSET(L!$C$1,MATCH("Mine List"&amp;ADDRESS(ROW(),COLUMN(),4),L!$A:$A,0)-1,SL,,)</f>
        <v>Source of Mine Facility Identification Number</v>
      </c>
      <c r="F4" s="366" t="str">
        <f ca="1">OFFSET(L!$C$1,MATCH("Mine List"&amp;ADDRESS(ROW(),COLUMN(),4),L!$A:$A,0)-1,SL,,)</f>
        <v>Mine Facility Country</v>
      </c>
      <c r="G4" s="366" t="str">
        <f ca="1">OFFSET(L!$C$1,MATCH("Mine List"&amp;ADDRESS(ROW(),COLUMN(),4),L!$A:$A,0)-1,SL,,)</f>
        <v xml:space="preserve">Mine Facility Street </v>
      </c>
      <c r="H4" s="366" t="str">
        <f ca="1">OFFSET(L!$C$1,MATCH("Mine List"&amp;ADDRESS(ROW(),COLUMN(),4),L!$A:$A,0)-1,SL,,)</f>
        <v>Mine Facility City</v>
      </c>
      <c r="I4" s="366" t="str">
        <f ca="1">OFFSET(L!$C$1,MATCH("Mine List"&amp;ADDRESS(ROW(),COLUMN(),4),L!$A:$A,0)-1,SL,,)</f>
        <v>Mine Facility Location: State / Province</v>
      </c>
      <c r="J4" s="366" t="str">
        <f ca="1">OFFSET(L!$C$1,MATCH("Mine List"&amp;ADDRESS(ROW(),COLUMN(),4),L!$A:$A,0)-1,SL,,)</f>
        <v>Mine Facility Contact Name</v>
      </c>
      <c r="K4" s="366" t="str">
        <f ca="1">OFFSET(L!$C$1,MATCH("Mine List"&amp;ADDRESS(ROW(),COLUMN(),4),L!$A:$A,0)-1,SL,,)</f>
        <v>Mine Facility Contact Email</v>
      </c>
      <c r="L4" s="366" t="str">
        <f ca="1">OFFSET(L!$C$1,MATCH("Mine List"&amp;ADDRESS(ROW(),COLUMN(),4),L!$A:$A,0)-1,SL,,)</f>
        <v>Proposed next steps</v>
      </c>
      <c r="M4" s="367" t="str">
        <f ca="1">OFFSET(L!$C$1,MATCH("Mine List"&amp;ADDRESS(ROW(),COLUMN(),4),L!$A:$A,0)-1,SL,,)</f>
        <v>Comments</v>
      </c>
      <c r="N4" s="333" t="s">
        <v>43</v>
      </c>
      <c r="O4" s="333" t="s">
        <v>44</v>
      </c>
      <c r="P4" s="334"/>
      <c r="R4" s="335" t="s">
        <v>19067</v>
      </c>
      <c r="S4" s="335" t="s">
        <v>19068</v>
      </c>
    </row>
    <row r="5" spans="1:19" s="341" customFormat="1" ht="20.100000000000001"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20.100000000000001"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20.100000000000001"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20.100000000000001"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20.100000000000001"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20.100000000000001"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20.100000000000001"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20.100000000000001"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20.100000000000001"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20.100000000000001"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20.100000000000001"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20.100000000000001"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20.100000000000001"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20.100000000000001"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20.100000000000001"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20.100000000000001"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20.100000000000001"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20.100000000000001"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20.100000000000001"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20.100000000000001"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20.100000000000001"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20.100000000000001"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20.100000000000001"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20.100000000000001"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20.100000000000001"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20.100000000000001"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20.100000000000001"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20.100000000000001"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20.100000000000001"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20.100000000000001"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20.100000000000001"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20.100000000000001"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20.100000000000001"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20.100000000000001"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20.100000000000001"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20.100000000000001"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20.100000000000001"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20.100000000000001"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20.100000000000001"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20.100000000000001"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20.100000000000001"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20.100000000000001"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20.100000000000001"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20.100000000000001"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20.100000000000001"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20.100000000000001"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20.100000000000001"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20.100000000000001"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20.100000000000001"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20.100000000000001"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20.100000000000001"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20.100000000000001"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20.100000000000001"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20.100000000000001"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20.100000000000001"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20.100000000000001"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20.100000000000001"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20.100000000000001"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20.100000000000001"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20.100000000000001"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20.100000000000001"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20.100000000000001"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20.100000000000001"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20.100000000000001"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20.100000000000001"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20.100000000000001"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20.100000000000001"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20.100000000000001"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20.100000000000001"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20.100000000000001"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20.100000000000001"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20.100000000000001"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20.100000000000001"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20.100000000000001"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20.100000000000001"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20.100000000000001"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20.100000000000001"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20.100000000000001"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20.100000000000001"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20.100000000000001"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20.100000000000001"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20.100000000000001"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20.100000000000001"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20.100000000000001"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20.100000000000001"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20.100000000000001"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20.100000000000001"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20.100000000000001"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20.100000000000001"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20.100000000000001"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20.100000000000001"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20.100000000000001"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20.100000000000001"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20.100000000000001"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20.100000000000001"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20.100000000000001"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20.100000000000001"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20.100000000000001"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20.100000000000001"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20.100000000000001"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20.100000000000001"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20.100000000000001"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20.100000000000001"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20.100000000000001"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20.100000000000001"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20.100000000000001"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20.100000000000001"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20.100000000000001"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20.100000000000001"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20.100000000000001"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20.100000000000001"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20.100000000000001"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20.100000000000001"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20.100000000000001"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20.100000000000001"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20.100000000000001"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20.100000000000001"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20.100000000000001"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20.100000000000001"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20.100000000000001"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20.100000000000001"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20.100000000000001"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20.100000000000001"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20.100000000000001"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20.100000000000001"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20.100000000000001"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20.100000000000001"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20.100000000000001"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20.100000000000001"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20.100000000000001"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20.100000000000001"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20.100000000000001"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20.100000000000001"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20.100000000000001"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20.100000000000001"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20.100000000000001"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20.100000000000001"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20.100000000000001"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20.100000000000001"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20.100000000000001"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20.100000000000001"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20.100000000000001"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20.100000000000001"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20.100000000000001"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20.100000000000001"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20.100000000000001"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20.100000000000001"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20.100000000000001"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20.100000000000001"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20.100000000000001"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20.100000000000001"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20.100000000000001"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20.100000000000001"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20.100000000000001"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20.100000000000001"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20.100000000000001"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20.100000000000001"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20.100000000000001"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20.100000000000001"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20.100000000000001"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20.100000000000001"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20.100000000000001"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20.100000000000001"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20.100000000000001"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20.100000000000001"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20.100000000000001"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20.100000000000001"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20.100000000000001"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20.100000000000001"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20.100000000000001"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20.100000000000001"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20.100000000000001"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20.100000000000001"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20.100000000000001"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20.100000000000001"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20.100000000000001"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20.100000000000001"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20.100000000000001"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20.100000000000001"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20.100000000000001"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20.100000000000001"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20.100000000000001"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20.100000000000001"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20.100000000000001"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20.100000000000001"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20.100000000000001"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20.100000000000001"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20.100000000000001"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20.100000000000001"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20.100000000000001"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20.100000000000001"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20.100000000000001"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20.100000000000001"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20.100000000000001"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20.100000000000001"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20.100000000000001"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20.100000000000001"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20.100000000000001"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20.100000000000001"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20.100000000000001"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20.100000000000001"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20.100000000000001"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20.100000000000001"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20.100000000000001"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20.100000000000001"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20.100000000000001"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20.100000000000001"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20.100000000000001"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20.100000000000001"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20.100000000000001"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20.100000000000001"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20.100000000000001"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20.100000000000001"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20.100000000000001"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20.100000000000001"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20.100000000000001"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20.100000000000001"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20.100000000000001"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20.100000000000001"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20.100000000000001"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20.100000000000001"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20.100000000000001"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20.100000000000001"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20.100000000000001"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20.100000000000001"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20.100000000000001"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20.100000000000001"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20.100000000000001"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20.100000000000001"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20.100000000000001"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20.100000000000001"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20.100000000000001"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20.100000000000001"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20.100000000000001"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20.100000000000001"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20.100000000000001"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20.100000000000001"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20.100000000000001"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20.100000000000001"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20.100000000000001"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20.100000000000001"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20.100000000000001"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20.100000000000001"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20.100000000000001"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20.100000000000001"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20.100000000000001"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20.100000000000001"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20.100000000000001"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20.100000000000001"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20.100000000000001"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20.100000000000001"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20.100000000000001"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20.100000000000001"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20.100000000000001"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20.100000000000001"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20.100000000000001"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20.100000000000001"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20.100000000000001"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20.100000000000001"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20.100000000000001"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20.100000000000001"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20.100000000000001"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20.100000000000001"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20.100000000000001"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20.100000000000001"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20.100000000000001"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20.100000000000001"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20.100000000000001"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20.100000000000001"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20.100000000000001"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20.100000000000001"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20.100000000000001"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20.100000000000001"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20.100000000000001"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20.100000000000001"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20.100000000000001"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20.100000000000001"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20.100000000000001"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20.100000000000001"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20.100000000000001"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20.100000000000001"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20.100000000000001"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20.100000000000001"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20.100000000000001"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20.100000000000001"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20.100000000000001"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20.100000000000001"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20.100000000000001"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20.100000000000001"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20.100000000000001"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20.100000000000001"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20.100000000000001"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20.100000000000001"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20.100000000000001"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20.100000000000001"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20.100000000000001"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20.100000000000001"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20.100000000000001"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20.100000000000001"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20.100000000000001"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20.100000000000001"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20.100000000000001"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20.100000000000001"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20.100000000000001"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20.100000000000001"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20.100000000000001"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20.100000000000001"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20.100000000000001"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20.100000000000001"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20.100000000000001"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20.100000000000001"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20.100000000000001"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20.100000000000001"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20.100000000000001"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20.100000000000001"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20.100000000000001"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20.100000000000001"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20.100000000000001"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20.100000000000001"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20.100000000000001"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20.100000000000001"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20.100000000000001"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20.100000000000001"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20.100000000000001"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20.100000000000001"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20.100000000000001"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20.100000000000001"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20.100000000000001"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20.100000000000001"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20.100000000000001"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20.100000000000001"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20.100000000000001"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20.100000000000001"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20.100000000000001"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20.100000000000001"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20.100000000000001"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20.100000000000001"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20.100000000000001"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20.100000000000001"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20.100000000000001"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20.100000000000001"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20.100000000000001"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20.100000000000001"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20.100000000000001"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20.100000000000001"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20.100000000000001"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20.100000000000001"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20.100000000000001"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20.100000000000001"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20.100000000000001"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20.100000000000001"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20.100000000000001"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20.100000000000001"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20.100000000000001"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20.100000000000001"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20.100000000000001"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20.100000000000001"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20.100000000000001"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20.100000000000001"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20.100000000000001"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20.100000000000001"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20.100000000000001"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20.100000000000001"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20.100000000000001"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20.100000000000001"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20.100000000000001"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20.100000000000001"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20.100000000000001"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20.100000000000001"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20.100000000000001"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20.100000000000001"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20.100000000000001"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20.100000000000001"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20.100000000000001"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20.100000000000001"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20.100000000000001"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20.100000000000001"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20.100000000000001"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20.100000000000001"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20.100000000000001"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20.100000000000001"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20.100000000000001"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20.100000000000001"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20.100000000000001"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20.100000000000001"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20.100000000000001"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20.100000000000001"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20.100000000000001"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20.100000000000001"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20.100000000000001"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20.100000000000001"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20.100000000000001"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20.100000000000001"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20.100000000000001"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20.100000000000001"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20.100000000000001"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20.100000000000001"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20.100000000000001"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20.100000000000001"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20.100000000000001"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20.100000000000001"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20.100000000000001"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20.100000000000001"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20.100000000000001"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20.100000000000001"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20.100000000000001"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20.100000000000001"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20.100000000000001"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20.100000000000001"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20.100000000000001"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20.100000000000001"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20.100000000000001"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20.100000000000001"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20.100000000000001"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20.100000000000001"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20.100000000000001"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20.100000000000001"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20.100000000000001"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20.100000000000001"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20.100000000000001"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20.100000000000001"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20.100000000000001"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20.100000000000001"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20.100000000000001"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20.100000000000001"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20.100000000000001"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20.100000000000001"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20.100000000000001"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20.100000000000001"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20.100000000000001"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20.100000000000001"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20.100000000000001"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20.100000000000001"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20.100000000000001"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20.100000000000001"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20.100000000000001"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20.100000000000001"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20.100000000000001"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20.100000000000001"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20.100000000000001"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20.100000000000001"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20.100000000000001"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20.100000000000001"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20.100000000000001"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20.100000000000001"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20.100000000000001"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20.100000000000001"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20.100000000000001"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20.100000000000001"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20.100000000000001"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20.100000000000001"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20.100000000000001"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20.100000000000001"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20.100000000000001"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20.100000000000001"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20.100000000000001"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20.100000000000001"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20.100000000000001"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20.100000000000001"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20.100000000000001"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20.100000000000001"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20.100000000000001"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20.100000000000001"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20.100000000000001"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20.100000000000001"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20.100000000000001"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20.100000000000001"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20.100000000000001"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20.100000000000001"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20.100000000000001"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20.100000000000001"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20.100000000000001"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20.100000000000001"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20.100000000000001"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20.100000000000001"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20.100000000000001"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20.100000000000001"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20.100000000000001"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20.100000000000001"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20.100000000000001"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20.100000000000001"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20.100000000000001"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20.100000000000001"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20.100000000000001"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20.100000000000001"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20.100000000000001"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20.100000000000001"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20.100000000000001"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20.100000000000001"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20.100000000000001"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20.100000000000001"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20.100000000000001"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20.100000000000001"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20.100000000000001"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20.100000000000001"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20.100000000000001"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20.100000000000001"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20.100000000000001"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20.100000000000001"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20.100000000000001"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20.100000000000001"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20.100000000000001"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20.100000000000001"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20.100000000000001"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20.100000000000001"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20.100000000000001"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20.100000000000001"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20.100000000000001"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20.100000000000001"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20.100000000000001"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20.100000000000001"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20.100000000000001"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20.100000000000001"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20.100000000000001"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20.100000000000001"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20.100000000000001"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20.100000000000001"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20.100000000000001"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20.100000000000001"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20.100000000000001"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20.100000000000001"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20.100000000000001"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20.100000000000001"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20.100000000000001"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20.100000000000001"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20.100000000000001"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20.100000000000001"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20.100000000000001"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20.100000000000001"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20.100000000000001"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20.100000000000001"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20.100000000000001"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20.100000000000001"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20.100000000000001"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20.100000000000001"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20.100000000000001"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20.100000000000001"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20.100000000000001"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20.100000000000001"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20.100000000000001"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20.100000000000001"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20.100000000000001"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20.100000000000001"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20.100000000000001"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20.100000000000001"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20.100000000000001"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20.100000000000001"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20.100000000000001"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20.100000000000001"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20.100000000000001"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20.100000000000001"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20.100000000000001"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20.100000000000001"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20.100000000000001"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20.100000000000001"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20.100000000000001"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20.100000000000001"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20.100000000000001"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20.100000000000001"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20.100000000000001"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20.100000000000001"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20.100000000000001"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20.100000000000001"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20.100000000000001"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20.100000000000001"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20.100000000000001"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20.100000000000001"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20.100000000000001"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20.100000000000001"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20.100000000000001"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20.100000000000001"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20.100000000000001"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20.100000000000001"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20.100000000000001"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20.100000000000001"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20.100000000000001"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20.100000000000001"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20.100000000000001"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20.100000000000001"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20.100000000000001"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20.100000000000001"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20.100000000000001"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20.100000000000001"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20.100000000000001"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20.100000000000001"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20.100000000000001"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20.100000000000001"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20.100000000000001"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20.100000000000001"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20.100000000000001"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20.100000000000001"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20.100000000000001"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20.100000000000001"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20.100000000000001"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20.100000000000001"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20.100000000000001"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20.100000000000001"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20.100000000000001"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20.100000000000001"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20.100000000000001"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20.100000000000001"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20.100000000000001"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20.100000000000001"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20.100000000000001"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20.100000000000001"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20.100000000000001"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20.100000000000001"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20.100000000000001"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20.100000000000001"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20.100000000000001"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20.100000000000001"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20.100000000000001"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20.100000000000001"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20.100000000000001"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20.100000000000001"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20.100000000000001"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20.100000000000001"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20.100000000000001"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20.100000000000001"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20.100000000000001"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20.100000000000001"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20.100000000000001"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20.100000000000001"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20.100000000000001"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20.100000000000001"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20.100000000000001"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20.100000000000001"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20.100000000000001"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20.100000000000001"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20.100000000000001"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20.100000000000001"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20.100000000000001"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20.100000000000001"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20.100000000000001"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20.100000000000001"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20.100000000000001"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20.100000000000001"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20.100000000000001"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20.100000000000001"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20.100000000000001"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20.100000000000001"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20.100000000000001"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20.100000000000001"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20.100000000000001"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20.100000000000001"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20.100000000000001"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20.100000000000001"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20.100000000000001"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20.100000000000001"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20.100000000000001"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20.100000000000001"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20.100000000000001"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20.100000000000001"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20.100000000000001"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20.100000000000001"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20.100000000000001"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20.100000000000001"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20.100000000000001"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20.100000000000001"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20.100000000000001"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20.100000000000001"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20.100000000000001"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20.100000000000001"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20.100000000000001"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20.100000000000001"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20.100000000000001"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20.100000000000001"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20.100000000000001"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20.100000000000001"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20.100000000000001"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20.100000000000001"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20.100000000000001"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20.100000000000001"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20.100000000000001"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20.100000000000001"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20.100000000000001"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20.100000000000001"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20.100000000000001"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20.100000000000001"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20.100000000000001"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20.100000000000001"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20.100000000000001"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20.100000000000001"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20.100000000000001"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20.100000000000001"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20.100000000000001"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20.100000000000001"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20.100000000000001"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20.100000000000001"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20.100000000000001"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20.100000000000001"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20.100000000000001"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20.100000000000001"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20.100000000000001"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20.100000000000001"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20.100000000000001"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20.100000000000001"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20.100000000000001"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20.100000000000001"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20.100000000000001"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20.100000000000001"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20.100000000000001"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20.100000000000001"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20.100000000000001"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20.100000000000001"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20.100000000000001"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20.100000000000001"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20.100000000000001"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20.100000000000001"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20.100000000000001"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20.100000000000001"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20.100000000000001"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20.100000000000001"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20.100000000000001"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20.100000000000001"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20.100000000000001"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20.100000000000001"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20.100000000000001"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20.100000000000001"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20.100000000000001"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20.100000000000001"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20.100000000000001"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20.100000000000001"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20.100000000000001"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20.100000000000001"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20.100000000000001"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20.100000000000001"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20.100000000000001"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20.100000000000001"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20.100000000000001"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20.100000000000001"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20.100000000000001"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20.100000000000001"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20.100000000000001"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20.100000000000001"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20.100000000000001"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20.100000000000001"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20.100000000000001"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20.100000000000001"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20.100000000000001"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20.100000000000001"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20.100000000000001"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20.100000000000001"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20.100000000000001"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20.100000000000001"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20.100000000000001"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20.100000000000001"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20.100000000000001"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20.100000000000001"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20.100000000000001"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20.100000000000001"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20.100000000000001"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20.100000000000001"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20.100000000000001"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20.100000000000001"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20.100000000000001"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20.100000000000001"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20.100000000000001"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20.100000000000001"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20.100000000000001"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20.100000000000001"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20.100000000000001"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20.100000000000001"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20.100000000000001"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20.100000000000001"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20.100000000000001"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20.100000000000001"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20.100000000000001"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20.100000000000001"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20.100000000000001"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20.100000000000001"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20.100000000000001"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20.100000000000001"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20.100000000000001"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20.100000000000001"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20.100000000000001"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20.100000000000001"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20.100000000000001"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20.100000000000001"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20.100000000000001"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20.100000000000001"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20.100000000000001"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20.100000000000001"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20.100000000000001"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20.100000000000001"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20.100000000000001"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20.100000000000001"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20.100000000000001"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20.100000000000001"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20.100000000000001"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20.100000000000001"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20.100000000000001"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20.100000000000001"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20.100000000000001"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20.100000000000001"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20.100000000000001"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20.100000000000001"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20.100000000000001"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20.100000000000001"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20.100000000000001"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20.100000000000001"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20.100000000000001"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20.100000000000001"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20.100000000000001"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20.100000000000001"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20.100000000000001"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20.100000000000001"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20.100000000000001"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20.100000000000001"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20.100000000000001"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20.100000000000001"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20.100000000000001"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20.100000000000001"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20.100000000000001"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20.100000000000001"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20.100000000000001"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20.100000000000001"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20.100000000000001"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20.100000000000001"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20.100000000000001"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20.100000000000001"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20.100000000000001"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20.100000000000001"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20.100000000000001"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20.100000000000001"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20.100000000000001"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20.100000000000001"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20.100000000000001"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20.100000000000001"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20.100000000000001"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20.100000000000001"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20.100000000000001"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20.100000000000001"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20.100000000000001"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20.100000000000001"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20.100000000000001"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20.100000000000001"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20.100000000000001"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20.100000000000001"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20.100000000000001"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20.100000000000001"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20.100000000000001"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20.100000000000001"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20.100000000000001"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20.100000000000001"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20.100000000000001"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20.100000000000001"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20.100000000000001"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20.100000000000001"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20.100000000000001"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20.100000000000001"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20.100000000000001"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20.100000000000001"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20.100000000000001"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20.100000000000001"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20.100000000000001"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20.100000000000001"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20.100000000000001"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20.100000000000001"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20.100000000000001"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20.100000000000001"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20.100000000000001"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20.100000000000001"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20.100000000000001"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20.100000000000001"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20.100000000000001"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20.100000000000001"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20.100000000000001"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20.100000000000001"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20.100000000000001"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20.100000000000001"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20.100000000000001"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20.100000000000001"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20.100000000000001"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20.100000000000001"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20.100000000000001"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20.100000000000001"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20.100000000000001"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20.100000000000001"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20.100000000000001"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20.100000000000001"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20.100000000000001"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20.100000000000001"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20.100000000000001"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20.100000000000001"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20.100000000000001"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20.100000000000001"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20.100000000000001"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20.100000000000001"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20.100000000000001"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20.100000000000001"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20.100000000000001"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20.100000000000001"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20.100000000000001"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20.100000000000001"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20.100000000000001"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20.100000000000001"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20.100000000000001"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20.100000000000001"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20.100000000000001"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20.100000000000001"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20.100000000000001"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20.100000000000001"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20.100000000000001"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20.100000000000001"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20.100000000000001"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20.100000000000001"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20.100000000000001"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20.100000000000001"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20.100000000000001"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20.100000000000001"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20.100000000000001"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20.100000000000001"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20.100000000000001"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20.100000000000001"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20.100000000000001"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20.100000000000001"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20.100000000000001"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20.100000000000001"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20.100000000000001"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20.100000000000001"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20.100000000000001"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20.100000000000001"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20.100000000000001"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20.100000000000001"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20.100000000000001"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20.100000000000001"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20.100000000000001"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20.100000000000001"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20.100000000000001"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20.100000000000001"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20.100000000000001"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20.100000000000001"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20.100000000000001"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20.100000000000001"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20.100000000000001"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20.100000000000001"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20.100000000000001"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20.100000000000001"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20.100000000000001"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20.100000000000001"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20.100000000000001"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20.100000000000001"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20.100000000000001"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20.100000000000001"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20.100000000000001"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20.100000000000001"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20.100000000000001"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20.100000000000001"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20.100000000000001"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20.100000000000001"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20.100000000000001"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20.100000000000001"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20.100000000000001"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20.100000000000001"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20.100000000000001"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20.100000000000001"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20.100000000000001"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20.100000000000001"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20.100000000000001"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20.100000000000001"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20.100000000000001"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20.100000000000001"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20.100000000000001"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20.100000000000001"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20.100000000000001"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20.100000000000001"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20.100000000000001"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20.100000000000001"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20.100000000000001"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20.100000000000001"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20.100000000000001"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20.100000000000001"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20.100000000000001"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20.100000000000001"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20.100000000000001"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20.100000000000001"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20.100000000000001"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20.100000000000001"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20.100000000000001"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20.100000000000001"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20.100000000000001"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20.100000000000001"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20.100000000000001"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20.100000000000001"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20.100000000000001"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20.100000000000001"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20.100000000000001"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20.100000000000001"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20.100000000000001"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20.100000000000001"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20.100000000000001"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20.100000000000001"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20.100000000000001"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20.100000000000001"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20.100000000000001"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20.100000000000001"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20.100000000000001"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20.100000000000001"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20.100000000000001"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20.100000000000001"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20.100000000000001"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20.100000000000001"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20.100000000000001"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20.100000000000001"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20.100000000000001"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20.100000000000001"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20.100000000000001"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20.100000000000001"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20.100000000000001"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20.100000000000001"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20.100000000000001"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20.100000000000001"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20.100000000000001"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20.100000000000001"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20.100000000000001"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20.100000000000001"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20.100000000000001"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20.100000000000001"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20.100000000000001"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20.100000000000001"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20.100000000000001"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20.100000000000001"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20.100000000000001"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20.100000000000001"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20.100000000000001"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20.100000000000001"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20.100000000000001"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20.100000000000001"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20.100000000000001"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20.100000000000001"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20.100000000000001"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20.100000000000001"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20.100000000000001"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20.100000000000001"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20.100000000000001"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20.100000000000001"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20.100000000000001"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20.100000000000001"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20.100000000000001"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20.100000000000001"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20.100000000000001"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20.100000000000001"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20.100000000000001"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20.100000000000001"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20.100000000000001"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20.100000000000001"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20.100000000000001"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20.100000000000001"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20.100000000000001"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20.100000000000001"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20.100000000000001"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20.100000000000001"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20.100000000000001"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20.100000000000001"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20.100000000000001"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20.100000000000001"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20.100000000000001"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20.100000000000001"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20.100000000000001"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20.100000000000001"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20.100000000000001"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20.100000000000001"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20.100000000000001"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20.100000000000001"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20.100000000000001"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20.100000000000001"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20.100000000000001"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20.100000000000001"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20.100000000000001"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20.100000000000001"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20.100000000000001"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20.100000000000001"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20.100000000000001"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20.100000000000001"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20.100000000000001"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20.100000000000001"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20.100000000000001"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20.100000000000001"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20.100000000000001"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20.100000000000001"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20.100000000000001"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20.100000000000001"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20.100000000000001"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20.100000000000001"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20.100000000000001"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20.100000000000001"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20.100000000000001"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20.100000000000001"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20.100000000000001"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20.100000000000001"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20.100000000000001"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20.100000000000001"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20.100000000000001"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20.100000000000001"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20.100000000000001"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20.100000000000001"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20.100000000000001"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20.100000000000001"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20.100000000000001"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20.100000000000001"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20.100000000000001"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20.100000000000001"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20.100000000000001"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20.100000000000001"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20.100000000000001"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20.100000000000001"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20.100000000000001"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20.100000000000001"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20.100000000000001"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20.100000000000001"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20.100000000000001"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20.100000000000001"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20.100000000000001"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20.100000000000001"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20.100000000000001"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20.100000000000001"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20.100000000000001"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20.100000000000001"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20.100000000000001"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20.100000000000001"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20.100000000000001"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20.100000000000001"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20.100000000000001"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20.100000000000001"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20.100000000000001"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20.100000000000001"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20.100000000000001"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20.100000000000001"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20.100000000000001"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20.100000000000001"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20.100000000000001"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20.100000000000001"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20.100000000000001"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20.100000000000001"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20.100000000000001"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20.100000000000001"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20.100000000000001"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20.100000000000001"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20.100000000000001"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20.100000000000001"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20.100000000000001"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20.100000000000001"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20.100000000000001"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20.100000000000001"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20.100000000000001"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20.100000000000001"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20.100000000000001"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20.100000000000001"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20.100000000000001"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20.100000000000001"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20.100000000000001"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20.100000000000001"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20.100000000000001"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20.100000000000001"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20.100000000000001"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20.100000000000001"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20.100000000000001"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20.100000000000001"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20.100000000000001"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20.100000000000001"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20.100000000000001"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20.100000000000001"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20.100000000000001"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20.100000000000001"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20.100000000000001"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20.100000000000001"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20.100000000000001"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20.100000000000001"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20.100000000000001"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20.100000000000001"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20.100000000000001"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20.100000000000001"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20.100000000000001"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20.100000000000001"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20.100000000000001"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20.100000000000001"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20.100000000000001"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20.100000000000001"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20.100000000000001"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20.100000000000001"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20.100000000000001"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20.100000000000001"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20.100000000000001"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20.100000000000001"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20.100000000000001"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20.100000000000001"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20.100000000000001"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20.100000000000001"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20.100000000000001"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20.100000000000001"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20.100000000000001"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20.100000000000001"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20.100000000000001"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20.100000000000001"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20.100000000000001"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20.100000000000001"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20.100000000000001"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20.100000000000001"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20.100000000000001"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20.100000000000001"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20.100000000000001"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20.100000000000001"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20.100000000000001"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20.100000000000001"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20.100000000000001"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20.100000000000001"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20.100000000000001"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20.100000000000001"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20.100000000000001"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20.100000000000001"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20.100000000000001"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20.100000000000001"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20.100000000000001"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20.100000000000001"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20.100000000000001"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20.100000000000001"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20.100000000000001"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20.100000000000001"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20.100000000000001"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20.100000000000001"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20.100000000000001"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20.100000000000001"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20.100000000000001"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20.100000000000001"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20.100000000000001"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20.100000000000001"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20.100000000000001"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20.100000000000001"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20.100000000000001"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20.100000000000001"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20.100000000000001"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20.100000000000001"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20.100000000000001"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20.100000000000001"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20.100000000000001"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20.100000000000001"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20.100000000000001"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20.100000000000001"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20.100000000000001"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20.100000000000001"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20.100000000000001"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20.100000000000001"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20.100000000000001"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20.100000000000001"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20.100000000000001"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20.100000000000001"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20.100000000000001"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20.100000000000001"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20.100000000000001"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20.100000000000001"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20.100000000000001"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20.100000000000001"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20.100000000000001"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20.100000000000001"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20.100000000000001"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20.100000000000001"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20.100000000000001"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20.100000000000001"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20.100000000000001"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20.100000000000001"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20.100000000000001"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20.100000000000001"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20.100000000000001"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20.100000000000001"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20.100000000000001"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20.100000000000001"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20.100000000000001"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20.100000000000001"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20.100000000000001"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20.100000000000001"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20.100000000000001"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20.100000000000001"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20.100000000000001"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20.100000000000001"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20.100000000000001"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20.100000000000001"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20.100000000000001"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20.100000000000001"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20.100000000000001"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20.100000000000001"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20.100000000000001"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20.100000000000001"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20.100000000000001"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20.100000000000001"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20.100000000000001"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20.100000000000001"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20.100000000000001"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20.100000000000001"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20.100000000000001"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20.100000000000001"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20.100000000000001"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20.100000000000001"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20.100000000000001"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20.100000000000001"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20.100000000000001"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20.100000000000001"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20.100000000000001"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20.100000000000001"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20.100000000000001"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20.100000000000001"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20.100000000000001"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20.100000000000001"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20.100000000000001"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20.100000000000001"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20.100000000000001"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20.100000000000001"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20.100000000000001"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20.100000000000001"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20.100000000000001"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20.100000000000001"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20.100000000000001"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20.100000000000001"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20.100000000000001"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20.100000000000001"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20.100000000000001"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20.100000000000001"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20.100000000000001"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20.100000000000001"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20.100000000000001"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20.100000000000001"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20.100000000000001"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20.100000000000001"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20.100000000000001"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20.100000000000001"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20.100000000000001"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20.100000000000001"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20.100000000000001"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20.100000000000001"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20.100000000000001"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20.100000000000001"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20.100000000000001"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20.100000000000001"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20.100000000000001"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20.100000000000001"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20.100000000000001"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20.100000000000001"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20.100000000000001"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20.100000000000001"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20.100000000000001"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20.100000000000001"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20.100000000000001"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20.100000000000001"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20.100000000000001"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20.100000000000001"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20.100000000000001"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20.100000000000001"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20.100000000000001"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20.100000000000001"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20.100000000000001"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20.100000000000001"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20.100000000000001"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20.100000000000001"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20.100000000000001"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20.100000000000001"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20.100000000000001"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20.100000000000001"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20.100000000000001"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20.100000000000001"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20.100000000000001"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20.100000000000001"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20.100000000000001"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20.100000000000001"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20.100000000000001"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20.100000000000001"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20.100000000000001"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20.100000000000001"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20.100000000000001"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20.100000000000001"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20.100000000000001"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20.100000000000001"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20.100000000000001"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20.100000000000001"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20.100000000000001"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20.100000000000001"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20.100000000000001"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20.100000000000001"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20.100000000000001"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20.100000000000001"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20.100000000000001"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20.100000000000001"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20.100000000000001"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20.100000000000001"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20.100000000000001"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20.100000000000001"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20.100000000000001"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20.100000000000001"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20.100000000000001"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20.100000000000001"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20.100000000000001"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20.100000000000001"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20.100000000000001"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20.100000000000001"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20.100000000000001"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20.100000000000001"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20.100000000000001"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20.100000000000001"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20.100000000000001"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20.100000000000001"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20.100000000000001"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20.100000000000001"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20.100000000000001"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20.100000000000001"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20.100000000000001"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20.100000000000001"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20.100000000000001"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20.100000000000001"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20.100000000000001"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20.100000000000001"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20.100000000000001"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20.100000000000001"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20.100000000000001"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20.100000000000001"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20.100000000000001"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20.100000000000001"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20.100000000000001"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20.100000000000001"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20.100000000000001"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20.100000000000001"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20.100000000000001"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20.100000000000001"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20.100000000000001"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20.100000000000001"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20.100000000000001"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20.100000000000001"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20.100000000000001"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20.100000000000001"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20.100000000000001"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20.100000000000001"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20.100000000000001"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20.100000000000001"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20.100000000000001"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20.100000000000001"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20.100000000000001"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20.100000000000001"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20.100000000000001"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20.100000000000001"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20.100000000000001"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20.100000000000001"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20.100000000000001"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20.100000000000001"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20.100000000000001"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20.100000000000001"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20.100000000000001"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20.100000000000001"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20.100000000000001"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20.100000000000001"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20.100000000000001"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20.100000000000001"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20.100000000000001"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20.100000000000001"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20.100000000000001"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20.100000000000001"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20.100000000000001"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20.100000000000001"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20.100000000000001"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20.100000000000001"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20.100000000000001"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20.100000000000001"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20.100000000000001"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20.100000000000001"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20.100000000000001"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20.100000000000001"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20.100000000000001"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20.100000000000001"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20.100000000000001"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20.100000000000001"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20.100000000000001"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20.100000000000001"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20.100000000000001"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20.100000000000001"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20.100000000000001"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20.100000000000001"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20.100000000000001"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20.100000000000001"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20.100000000000001"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20.100000000000001"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20.100000000000001"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20.100000000000001"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20.100000000000001"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20.100000000000001"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20.100000000000001"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20.100000000000001"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20.100000000000001"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20.100000000000001"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20.100000000000001"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20.100000000000001"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20.100000000000001"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20.100000000000001"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20.100000000000001"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20.100000000000001"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20.100000000000001"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20.100000000000001"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20.100000000000001"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20.100000000000001"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20.100000000000001"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20.100000000000001"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20.100000000000001"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20.100000000000001"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20.100000000000001"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20.100000000000001"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20.100000000000001"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20.100000000000001"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20.100000000000001"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20.100000000000001"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20.100000000000001"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20.100000000000001"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20.100000000000001"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20.100000000000001"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20.100000000000001"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20.100000000000001"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20.100000000000001"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20.100000000000001"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20.100000000000001"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20.100000000000001"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20.100000000000001"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20.100000000000001"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20.100000000000001"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20.100000000000001"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20.100000000000001"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20.100000000000001"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20.100000000000001"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20.100000000000001"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20.100000000000001"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20.100000000000001"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20.100000000000001"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20.100000000000001"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20.100000000000001"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20.100000000000001"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20.100000000000001"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20.100000000000001"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20.100000000000001"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20.100000000000001"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20.100000000000001"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20.100000000000001"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20.100000000000001"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20.100000000000001"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20.100000000000001"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20.100000000000001"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20.100000000000001"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20.100000000000001"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20.100000000000001"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20.100000000000001"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20.100000000000001"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20.100000000000001"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20.100000000000001"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20.100000000000001"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20.100000000000001"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20.100000000000001"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20.100000000000001"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20.100000000000001"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20.100000000000001"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20.100000000000001"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20.100000000000001"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20.100000000000001"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20.100000000000001"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20.100000000000001"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20.100000000000001"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20.100000000000001"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20.100000000000001"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20.100000000000001"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20.100000000000001"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20.100000000000001"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20.100000000000001"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20.100000000000001"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20.100000000000001"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20.100000000000001"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20.100000000000001"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20.100000000000001"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20.100000000000001"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20.100000000000001"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20.100000000000001"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20.100000000000001"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20.100000000000001"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20.100000000000001"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20.100000000000001"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20.100000000000001"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20.100000000000001"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20.100000000000001"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20.100000000000001"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20.100000000000001"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20.100000000000001"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20.100000000000001"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20.100000000000001"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20.100000000000001"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20.100000000000001"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20.100000000000001"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20.100000000000001"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20.100000000000001"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20.100000000000001"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20.100000000000001"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20.100000000000001"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20.100000000000001"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20.100000000000001"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20.100000000000001"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20.100000000000001"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20.100000000000001"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20.100000000000001"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20.100000000000001"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20.100000000000001"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20.100000000000001"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20.100000000000001"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20.100000000000001"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20.100000000000001"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20.100000000000001"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20.100000000000001"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20.100000000000001"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20.100000000000001"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20.100000000000001"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20.100000000000001"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20.100000000000001"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20.100000000000001"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20.100000000000001"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20.100000000000001"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20.100000000000001"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20.100000000000001"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20.100000000000001"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20.100000000000001"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20.100000000000001"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20.100000000000001"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20.100000000000001"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20.100000000000001"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20.100000000000001"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20.100000000000001"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20.100000000000001"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20.100000000000001"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20.100000000000001"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20.100000000000001"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20.100000000000001"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20.100000000000001"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20.100000000000001"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20.100000000000001"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20.100000000000001"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20.100000000000001"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20.100000000000001"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20.100000000000001"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20.100000000000001"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20.100000000000001"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20.100000000000001"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20.100000000000001"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20.100000000000001"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20.100000000000001"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20.100000000000001"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20.100000000000001"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20.100000000000001"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20.100000000000001"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20.100000000000001"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20.100000000000001"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20.100000000000001"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20.100000000000001"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20.100000000000001"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20.100000000000001"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20.100000000000001"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20.100000000000001"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20.100000000000001"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20.100000000000001"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20.100000000000001"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20.100000000000001"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20.100000000000001"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20.100000000000001"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20.100000000000001"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20.100000000000001"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20.100000000000001"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20.100000000000001"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20.100000000000001"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20.100000000000001"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20.100000000000001"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20.100000000000001"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20.100000000000001"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20.100000000000001"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20.100000000000001"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20.100000000000001"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20.100000000000001"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20.100000000000001"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20.100000000000001"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20.100000000000001"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20.100000000000001"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20.100000000000001"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20.100000000000001"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20.100000000000001"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20.100000000000001"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20.100000000000001"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20.100000000000001"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20.100000000000001"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20.100000000000001"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20.100000000000001"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20.100000000000001"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20.100000000000001"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20.100000000000001"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20.100000000000001"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20.100000000000001"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20.100000000000001"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20.100000000000001"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20.100000000000001"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20.100000000000001"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20.100000000000001"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20.100000000000001"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20.100000000000001"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20.100000000000001"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20.100000000000001"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20.100000000000001"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20.100000000000001"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20.100000000000001"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20.100000000000001"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20.100000000000001"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20.100000000000001"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20.100000000000001"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20.100000000000001"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20.100000000000001"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20.100000000000001"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20.100000000000001"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20.100000000000001"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20.100000000000001"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20.100000000000001"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20.100000000000001"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20.100000000000001"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20.100000000000001"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20.100000000000001"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20.100000000000001"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20.100000000000001"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20.100000000000001"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20.100000000000001"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20.100000000000001"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20.100000000000001"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20.100000000000001"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20.100000000000001"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20.100000000000001"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20.100000000000001"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20.100000000000001"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20.100000000000001"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20.100000000000001"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20.100000000000001"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20.100000000000001"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20.100000000000001"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20.100000000000001"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20.100000000000001"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20.100000000000001"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20.100000000000001"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20.100000000000001"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20.100000000000001"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20.100000000000001"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20.100000000000001"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20.100000000000001"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20.100000000000001"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20.100000000000001"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20.100000000000001"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20.100000000000001"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20.100000000000001"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20.100000000000001"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20.100000000000001"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20.100000000000001"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20.100000000000001"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20.100000000000001"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20.100000000000001"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20.100000000000001"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20.100000000000001"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20.100000000000001"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20.100000000000001"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20.100000000000001"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20.100000000000001"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20.100000000000001"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20.100000000000001"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20.100000000000001"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20.100000000000001"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20.100000000000001"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20.100000000000001"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20.100000000000001"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20.100000000000001"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20.100000000000001"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20.100000000000001"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20.100000000000001"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20.100000000000001"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20.100000000000001"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20.100000000000001"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20.100000000000001"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20.100000000000001"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20.100000000000001"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20.100000000000001"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20.100000000000001"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20.100000000000001"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20.100000000000001"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20.100000000000001"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20.100000000000001"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20.100000000000001"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20.100000000000001"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20.100000000000001"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20.100000000000001"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20.100000000000001"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20.100000000000001"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20.100000000000001"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20.100000000000001"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20.100000000000001"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20.100000000000001"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20.100000000000001"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20.100000000000001"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20.100000000000001"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20.100000000000001"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20.100000000000001"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20.100000000000001"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20.100000000000001"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20.100000000000001"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20.100000000000001"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20.100000000000001"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20.100000000000001"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20.100000000000001"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20.100000000000001"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20.100000000000001"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20.100000000000001"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20.100000000000001"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20.100000000000001"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20.100000000000001"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20.100000000000001"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20.100000000000001"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20.100000000000001"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20.100000000000001"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20.100000000000001"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20.100000000000001"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20.100000000000001"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20.100000000000001"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20.100000000000001"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20.100000000000001"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20.100000000000001"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20.100000000000001"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20.100000000000001"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20.100000000000001"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20.100000000000001"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20.100000000000001"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20.100000000000001"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20.100000000000001"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20.100000000000001"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20.100000000000001"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20.100000000000001"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20.100000000000001"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20.100000000000001"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20.100000000000001"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20.100000000000001"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20.100000000000001"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20.100000000000001"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20.100000000000001"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20.100000000000001"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20.100000000000001"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20.100000000000001"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20.100000000000001"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20.100000000000001"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20.100000000000001"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20.100000000000001"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20.100000000000001"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20.100000000000001"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20.100000000000001"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20.100000000000001"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20.100000000000001"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20.100000000000001"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20.100000000000001"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20.100000000000001"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20.100000000000001"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20.100000000000001"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20.100000000000001"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20.100000000000001"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20.100000000000001"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20.100000000000001"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20.100000000000001"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20.100000000000001"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20.100000000000001"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20.100000000000001"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20.100000000000001"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20.100000000000001"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20.100000000000001"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20.100000000000001"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20.100000000000001"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20.100000000000001"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20.100000000000001"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20.100000000000001"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20.100000000000001"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20.100000000000001"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20.100000000000001"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20.100000000000001"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20.100000000000001"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20.100000000000001"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20.100000000000001"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20.100000000000001"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20.100000000000001"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20.100000000000001"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20.100000000000001"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20.100000000000001"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20.100000000000001"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20.100000000000001"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20.100000000000001"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20.100000000000001"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20.100000000000001"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20.100000000000001"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20.100000000000001"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20.100000000000001"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20.100000000000001"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20.100000000000001"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20.100000000000001"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20.100000000000001"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20.100000000000001"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20.100000000000001"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20.100000000000001"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20.100000000000001"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20.100000000000001"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20.100000000000001"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20.100000000000001"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20.100000000000001"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20.100000000000001"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20.100000000000001"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20.100000000000001"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20.100000000000001"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20.100000000000001"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20.100000000000001"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20.100000000000001"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20.100000000000001"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20.100000000000001"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20.100000000000001"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20.100000000000001"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20.100000000000001"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20.100000000000001"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20.100000000000001"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20.100000000000001"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20.100000000000001"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20.100000000000001"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20.100000000000001"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20.100000000000001"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20.100000000000001"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20.100000000000001"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20.100000000000001"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20.100000000000001"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20.100000000000001"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20.100000000000001"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20.100000000000001"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20.100000000000001"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20.100000000000001"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20.100000000000001"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20.100000000000001"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20.100000000000001"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20.100000000000001"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20.100000000000001"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20.100000000000001"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20.100000000000001"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20.100000000000001"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20.100000000000001"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20.100000000000001"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20.100000000000001"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20.100000000000001"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20.100000000000001"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20.100000000000001"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20.100000000000001"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20.100000000000001"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20.100000000000001"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20.100000000000001"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20.100000000000001"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20.100000000000001"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20.100000000000001"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20.100000000000001"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20.100000000000001"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20.100000000000001"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20.100000000000001"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20.100000000000001"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20.100000000000001"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20.100000000000001"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20.100000000000001"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20.100000000000001"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20.100000000000001"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20.100000000000001"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20.100000000000001"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20.100000000000001"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20.100000000000001"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20.100000000000001"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20.100000000000001"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20.100000000000001"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20.100000000000001"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20.100000000000001"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20.100000000000001"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20.100000000000001"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20.100000000000001"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20.100000000000001"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20.100000000000001"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20.100000000000001"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20.100000000000001"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20.100000000000001"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20.100000000000001"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20.100000000000001"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20.100000000000001"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20.100000000000001"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20.100000000000001"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20.100000000000001"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20.100000000000001"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20.100000000000001"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20.100000000000001"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20.100000000000001"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20.100000000000001"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20.100000000000001"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20.100000000000001"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20.100000000000001"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20.100000000000001"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20.100000000000001"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20.100000000000001"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20.100000000000001"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20.100000000000001"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20.100000000000001"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20.100000000000001"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20.100000000000001"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20.100000000000001"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20.100000000000001"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20.100000000000001"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20.100000000000001"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20.100000000000001"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20.100000000000001"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20.100000000000001"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20.100000000000001"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20.100000000000001"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20.100000000000001"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20.100000000000001"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20.100000000000001"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20.100000000000001"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20.100000000000001"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20.100000000000001"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20.100000000000001"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20.100000000000001"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20.100000000000001"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20.100000000000001"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20.100000000000001"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20.100000000000001"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20.100000000000001"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20.100000000000001"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20.100000000000001"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20.100000000000001"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20.100000000000001"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20.100000000000001"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20.100000000000001"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20.100000000000001"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20.100000000000001"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20.100000000000001"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20.100000000000001"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20.100000000000001"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20.100000000000001"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20.100000000000001"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20.100000000000001"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20.100000000000001"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20.100000000000001"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20.100000000000001"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20.100000000000001"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20.100000000000001"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20.100000000000001"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20.100000000000001"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20.100000000000001"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20.100000000000001"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20.100000000000001"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20.100000000000001"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20.100000000000001"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20.100000000000001"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20.100000000000001"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20.100000000000001"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20.100000000000001"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20.100000000000001"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20.100000000000001"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20.100000000000001"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20.100000000000001"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20.100000000000001"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20.100000000000001"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20.100000000000001"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20.100000000000001"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20.100000000000001"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20.100000000000001"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20.100000000000001"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20.100000000000001"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20.100000000000001"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20.100000000000001"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20.100000000000001"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20.100000000000001"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20.100000000000001"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20.100000000000001"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20.100000000000001"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20.100000000000001"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20.100000000000001"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20.100000000000001"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20.100000000000001"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20.100000000000001"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20.100000000000001"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20.100000000000001"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20.100000000000001"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20.100000000000001"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20.100000000000001"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20.100000000000001"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20.100000000000001"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20.100000000000001"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20.100000000000001"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20.100000000000001"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20.100000000000001"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20.100000000000001"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20.100000000000001"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20.100000000000001"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20.100000000000001"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20.100000000000001"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20.100000000000001"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20.100000000000001"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20.100000000000001"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20.100000000000001"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20.100000000000001"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20.100000000000001"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20.100000000000001"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20.100000000000001"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20.100000000000001"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20.100000000000001"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20.100000000000001"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20.100000000000001"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20.100000000000001"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20.100000000000001"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20.100000000000001"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20.100000000000001"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20.100000000000001"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20.100000000000001"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20.100000000000001"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20.100000000000001"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20.100000000000001"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20.100000000000001"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20.100000000000001"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20.100000000000001"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20.100000000000001"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20.100000000000001"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20.100000000000001"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20.100000000000001"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20.100000000000001"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20.100000000000001"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20.100000000000001"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20.100000000000001"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20.100000000000001"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20.100000000000001"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20.100000000000001"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20.100000000000001"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20.100000000000001"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20.100000000000001"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20.100000000000001"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20.100000000000001"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20.100000000000001"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20.100000000000001"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20.100000000000001"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20.100000000000001"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20.100000000000001"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20.100000000000001"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20.100000000000001"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20.100000000000001"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20.100000000000001"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20.100000000000001"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20.100000000000001"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20.100000000000001"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20.100000000000001"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20.100000000000001"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20.100000000000001"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20.100000000000001"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20.100000000000001"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20.100000000000001"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20.100000000000001"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20.100000000000001"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20.100000000000001"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20.100000000000001"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20.100000000000001"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20.100000000000001"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20.100000000000001"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20.100000000000001"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20.100000000000001"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20.100000000000001"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20.100000000000001"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20.100000000000001"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20.100000000000001"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20.100000000000001"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20.100000000000001"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20.100000000000001"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20.100000000000001"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20.100000000000001"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20.100000000000001"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20.100000000000001"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20.100000000000001"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20.100000000000001"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20.100000000000001"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20.100000000000001"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20.100000000000001"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20.100000000000001"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20.100000000000001"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20.100000000000001"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20.100000000000001"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20.100000000000001"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20.100000000000001"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20.100000000000001"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20.100000000000001"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20.100000000000001"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20.100000000000001"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20.100000000000001"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20.100000000000001"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20.100000000000001"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20.100000000000001"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20.100000000000001"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20.100000000000001"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20.100000000000001"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20.100000000000001"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20.100000000000001"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20.100000000000001"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20.100000000000001"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20.100000000000001"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20.100000000000001"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20.100000000000001"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20.100000000000001"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20.100000000000001"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20.100000000000001"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20.100000000000001"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20.100000000000001"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20.100000000000001"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20.100000000000001"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20.100000000000001"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20.100000000000001"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20.100000000000001"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20.100000000000001"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20.100000000000001"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20.100000000000001"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20.100000000000001"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20.100000000000001"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20.100000000000001"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20.100000000000001"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20.100000000000001"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20.100000000000001"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20.100000000000001"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20.100000000000001"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20.100000000000001"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20.100000000000001"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20.100000000000001"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20.100000000000001"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20.100000000000001"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20.100000000000001"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20.100000000000001"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20.100000000000001"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20.100000000000001"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20.100000000000001"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20.100000000000001"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20.100000000000001"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20.100000000000001"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20.100000000000001"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20.100000000000001"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20.100000000000001"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20.100000000000001"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20.100000000000001"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20.100000000000001"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20.100000000000001"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20.100000000000001"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20.100000000000001"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20.100000000000001"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20.100000000000001"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20.100000000000001"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20.100000000000001"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20.100000000000001"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20.100000000000001"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20.100000000000001"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20.100000000000001"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20.100000000000001"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20.100000000000001"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20.100000000000001"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20.100000000000001"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20.100000000000001"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20.100000000000001"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20.100000000000001"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20.100000000000001"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20.100000000000001"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20.100000000000001"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20.100000000000001"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20.100000000000001"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20.100000000000001"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20.100000000000001"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20.100000000000001"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20.100000000000001"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20.100000000000001"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20.100000000000001"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20.100000000000001"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20.100000000000001"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20.100000000000001"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20.100000000000001"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20.100000000000001"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20.100000000000001"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20.100000000000001"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20.100000000000001"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20.100000000000001"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20.100000000000001"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20.100000000000001"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20.100000000000001"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20.100000000000001"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20.100000000000001"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20.100000000000001"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20.100000000000001"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20.100000000000001"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20.100000000000001"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20.100000000000001"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20.100000000000001"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20.100000000000001"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20.100000000000001"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20.100000000000001"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20.100000000000001"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20.100000000000001"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20.100000000000001"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20.100000000000001"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20.100000000000001"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20.100000000000001"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20.100000000000001"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20.100000000000001"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20.100000000000001"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20.100000000000001"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20.100000000000001"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20.100000000000001"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20.100000000000001"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20.100000000000001"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20.100000000000001"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20.100000000000001"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20.100000000000001"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20.100000000000001"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20.100000000000001"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20.100000000000001"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20.100000000000001"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20.100000000000001"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20.100000000000001"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20.100000000000001"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20.100000000000001"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20.100000000000001"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20.100000000000001"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20.100000000000001"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20.100000000000001"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20.100000000000001"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20.100000000000001"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20.100000000000001"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20.100000000000001"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20.100000000000001"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20.100000000000001"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20.100000000000001"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20.100000000000001"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20.100000000000001"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20.100000000000001"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20.100000000000001"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20.100000000000001"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20.100000000000001"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20.100000000000001"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20.100000000000001"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20.100000000000001"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20.100000000000001"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20.100000000000001"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20.100000000000001"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20.100000000000001"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20.100000000000001"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20.100000000000001"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20.100000000000001"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20.100000000000001"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20.100000000000001"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20.100000000000001"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20.100000000000001"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20.100000000000001"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20.100000000000001"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20.100000000000001"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20.100000000000001"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20.100000000000001"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20.100000000000001"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20.100000000000001"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20.100000000000001"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20.100000000000001"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20.100000000000001"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20.100000000000001"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20.100000000000001"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20.100000000000001"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20.100000000000001"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20.100000000000001"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20.100000000000001"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20.100000000000001"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20.100000000000001"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20.100000000000001"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20.100000000000001"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20.100000000000001"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20.100000000000001"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20.100000000000001"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20.100000000000001"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20.100000000000001"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20.100000000000001"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20.100000000000001"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20.100000000000001"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20.100000000000001"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20.100000000000001"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20.100000000000001"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20.100000000000001"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20.100000000000001"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20.100000000000001"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20.100000000000001"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20.100000000000001"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20.100000000000001"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20.100000000000001"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20.100000000000001"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20.100000000000001"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20.100000000000001"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20.100000000000001"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20.100000000000001"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20.100000000000001"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20.100000000000001"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20.100000000000001"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20.100000000000001"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20.100000000000001"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20.100000000000001"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20.100000000000001"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20.100000000000001"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20.100000000000001"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20.100000000000001"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20.100000000000001"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20.100000000000001"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20.100000000000001"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20.100000000000001"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20.100000000000001"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20.100000000000001"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20.100000000000001"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20.100000000000001"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20.100000000000001"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20.100000000000001"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20.100000000000001"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20.100000000000001"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20.100000000000001"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20.100000000000001"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20.100000000000001"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20.100000000000001"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20.100000000000001"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20.100000000000001"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20.100000000000001"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20.100000000000001"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20.100000000000001"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20.100000000000001"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20.100000000000001"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20.100000000000001"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20.100000000000001"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20.100000000000001"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20.100000000000001"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20.100000000000001"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20.100000000000001"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20.100000000000001"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20.100000000000001"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20.100000000000001"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20.100000000000001"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20.100000000000001"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20.100000000000001"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20.100000000000001"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20.100000000000001"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20.100000000000001"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20.100000000000001"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20.100000000000001"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20.100000000000001"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20.100000000000001"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20.100000000000001"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20.100000000000001"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20.100000000000001"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20.100000000000001"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20.100000000000001"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20.100000000000001"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20.100000000000001"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20.100000000000001"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20.100000000000001"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20.100000000000001"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20.100000000000001"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20.100000000000001"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20.100000000000001"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20.100000000000001"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20.100000000000001"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20.100000000000001"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20.100000000000001"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20.100000000000001"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20.100000000000001"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20.100000000000001"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20.100000000000001"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20.100000000000001"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20.100000000000001"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20.100000000000001"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20.100000000000001"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20.100000000000001"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20.100000000000001"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20.100000000000001"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20.100000000000001"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20.100000000000001"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20.100000000000001"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20.100000000000001"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20.100000000000001"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20.100000000000001"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20.100000000000001"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20.100000000000001"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20.100000000000001"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20.100000000000001"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20.100000000000001"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20.100000000000001"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20.100000000000001"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20.100000000000001"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20.100000000000001"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20.100000000000001"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20.100000000000001"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20.100000000000001"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20.100000000000001"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20.100000000000001"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20.100000000000001"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20.100000000000001"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20.100000000000001"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20.100000000000001"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20.100000000000001"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20.100000000000001"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20.100000000000001"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20.100000000000001"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4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B8"/>
    </sheetView>
  </sheetViews>
  <sheetFormatPr baseColWidth="10" defaultColWidth="9" defaultRowHeight="12.75"/>
  <cols>
    <col min="1" max="1" width="3" style="15" customWidth="1"/>
    <col min="2" max="2" width="40" style="91" customWidth="1"/>
    <col min="3" max="3" width="40" style="15" customWidth="1"/>
    <col min="4" max="4" width="59" style="15" customWidth="1"/>
    <col min="5" max="5" width="1.75" style="15" customWidth="1"/>
    <col min="6" max="6" width="72" customWidth="1"/>
    <col min="7" max="35" width="9" customWidth="1"/>
    <col min="36" max="16384" width="9" style="17"/>
  </cols>
  <sheetData>
    <row r="1" spans="1:35" ht="34.5" customHeight="1" thickTop="1">
      <c r="A1" s="479" t="str">
        <f ca="1">OFFSET(L!$C$1,MATCH("Product List"&amp;ADDRESS(ROW(),COLUMN(),4),L!$A:$A,0)-1,SL,,)</f>
        <v>Completion required only if reporting level "Product (or List of Products)" selected on the 'Declaration' worksheet.</v>
      </c>
      <c r="B1" s="480"/>
      <c r="C1" s="480"/>
      <c r="D1" s="480"/>
      <c r="E1" s="107"/>
    </row>
    <row r="2" spans="1:35">
      <c r="A2" s="19"/>
      <c r="B2" s="109"/>
      <c r="C2" s="109"/>
      <c r="D2"/>
      <c r="E2" s="20"/>
    </row>
    <row r="3" spans="1:35">
      <c r="A3" s="19"/>
      <c r="B3" s="109"/>
      <c r="C3" s="109"/>
      <c r="D3" s="109"/>
      <c r="E3" s="20"/>
    </row>
    <row r="4" spans="1:35" ht="15.75" customHeight="1">
      <c r="A4" s="19"/>
      <c r="B4" s="478" t="s">
        <v>47</v>
      </c>
      <c r="C4" s="478"/>
      <c r="D4" s="478"/>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75">
      <c r="A6" s="118"/>
      <c r="B6" s="110"/>
      <c r="C6" s="89"/>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75">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75">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7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7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7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7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7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7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7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7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7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7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7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7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7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7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7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7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7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7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7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7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7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7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7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7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7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7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7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7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7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7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7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7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7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7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7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7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7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7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7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7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7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7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7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7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7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7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7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7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7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7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7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7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7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7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7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7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7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7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7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7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7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7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7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7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7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7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7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7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7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7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7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7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7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7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7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7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7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7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7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7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7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7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7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7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7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7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7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7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7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7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7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7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7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7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7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7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7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7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7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7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7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7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7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7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7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7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7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7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7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7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7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7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7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7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7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7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7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7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7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7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7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7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7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7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7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7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7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7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7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7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7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7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7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7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7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7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7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7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7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7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7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7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7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7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7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7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7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7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7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7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7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7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7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7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7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7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7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7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7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7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7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7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7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7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7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7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7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7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7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7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7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7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7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7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7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7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7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7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7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7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7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7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7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7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7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7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7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7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7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7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7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7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7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7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7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7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7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7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7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7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7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7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7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7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7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7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7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7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7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7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7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7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7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7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7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7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7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7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7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7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7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7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7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7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7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7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7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7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7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7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7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7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7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7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7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7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7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7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7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7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7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7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7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7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7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7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7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7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7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7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7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7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7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7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7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7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7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7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7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7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7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7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7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7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7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7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7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7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7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7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7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7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7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7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7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7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7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7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7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7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7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7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7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7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7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7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7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7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7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7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7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7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7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7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7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7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7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7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7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7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7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7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7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7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7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7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7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7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7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7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7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7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7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7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7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7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7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7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7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7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7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7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7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7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7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7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7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7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7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7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7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7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7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7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7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7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7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7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7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7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7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7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7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7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7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7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7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7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7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7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7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7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7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7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7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7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7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7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7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7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7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7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7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7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7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7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7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7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7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7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7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7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7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7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7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7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7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7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7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7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7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7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7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7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7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7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7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7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7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7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7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7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7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7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7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7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7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7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7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7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7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7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7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7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7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7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7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7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7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7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7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7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7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7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7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7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7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7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7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7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7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7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7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7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7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7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7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7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7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7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7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7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7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7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7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7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7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7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7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7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7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7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7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7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7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7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7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7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7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7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7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7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7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7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7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7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7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7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7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7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7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7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7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7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7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7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7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7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7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7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7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7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7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7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7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7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7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7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7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7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7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7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7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7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7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7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7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7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7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7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7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7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7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7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7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7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7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7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7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7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7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7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7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7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7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7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7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7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7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7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7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7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7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7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7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7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7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7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7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7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7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7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7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7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7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7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7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7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7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7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7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7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7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7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7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7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7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7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7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7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7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7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7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7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7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7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7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7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7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7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7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7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7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7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7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7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7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7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7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7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7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7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7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7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7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7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7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7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7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7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7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7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7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7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7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7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7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7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7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7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7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7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7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7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7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7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7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7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7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7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7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7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7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7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7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7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7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7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7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7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7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7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7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7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7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7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7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7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7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7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7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7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7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7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7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7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7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7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7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7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7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7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7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7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7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7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7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7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7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7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7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7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7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7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7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7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7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7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7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7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7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7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7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7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7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7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7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7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7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7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7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7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7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7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7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7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7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7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7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7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7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7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7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7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7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7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7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7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7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7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7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7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7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7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7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7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7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7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7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7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7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7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7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7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7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7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7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7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7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7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7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7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7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7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7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7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7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7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7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7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7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7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7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7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7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7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7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7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7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7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7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7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7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7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7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7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7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7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7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7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7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7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7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7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7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7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7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7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7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7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7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7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7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7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7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7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7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7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7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7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7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7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7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7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7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7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7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7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7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7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7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7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7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7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7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7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7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7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7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7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7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7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7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7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7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7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7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7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7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7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7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7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7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7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7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7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7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7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7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7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7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7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7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7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7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7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7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7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7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7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7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7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7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7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7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7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7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7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7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7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7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7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7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7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7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7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7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7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7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7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7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7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7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7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7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7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7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7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7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7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7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7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7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7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7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7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7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7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7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7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7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7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7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7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7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7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7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7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7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7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7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7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7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7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7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7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7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7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7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7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7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7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7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7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7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7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7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7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7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7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7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7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7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7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7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7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7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7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7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7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7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7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7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7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7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7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7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7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7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7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7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7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7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7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7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7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7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7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7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7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7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7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7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7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7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7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7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7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7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7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7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7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7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7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7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7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7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7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7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7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7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7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7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7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7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7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7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7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7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7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7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7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7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7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7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7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7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7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7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7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7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7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7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7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7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7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7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7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7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7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7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7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7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7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7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7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7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7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7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7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7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7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7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7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7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7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7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7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7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7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7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7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7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7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7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7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7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7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7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7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7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7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7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7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7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7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7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7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7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7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7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7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7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7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7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7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7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7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7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7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7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7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81" t="str">
        <f ca="1">OFFSET(L!$C$1,MATCH("General"&amp;"Cpy",L!$A:$A,0)-1,SL,,)</f>
        <v>© 2025 Responsible Minerals Initiative. All rights reserved.</v>
      </c>
      <c r="C1001" s="481"/>
      <c r="D1001" s="481"/>
      <c r="E1001" s="21"/>
    </row>
    <row r="1002" spans="1:35" ht="13.5"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6"/>
  <sheetViews>
    <sheetView zoomScaleNormal="100" workbookViewId="0">
      <pane ySplit="4" topLeftCell="A5" activePane="bottomLeft" state="frozen"/>
      <selection activeCell="B24" sqref="B24:J24"/>
      <selection pane="bottomLeft" activeCell="A5" sqref="A5"/>
    </sheetView>
  </sheetViews>
  <sheetFormatPr baseColWidth="10" defaultColWidth="9" defaultRowHeight="12.75"/>
  <cols>
    <col min="1" max="1" width="9" style="156" bestFit="1" customWidth="1"/>
    <col min="2" max="2" width="43" style="156" customWidth="1"/>
    <col min="3" max="3" width="40" style="156" customWidth="1"/>
    <col min="4" max="4" width="23" style="156" customWidth="1"/>
    <col min="5" max="5" width="12.75" style="156" customWidth="1"/>
    <col min="6" max="6" width="12.75" style="157" customWidth="1"/>
    <col min="7" max="7" width="15.125" style="156" customWidth="1"/>
    <col min="8" max="8" width="24" style="156" customWidth="1"/>
    <col min="9" max="9" width="28" style="156" customWidth="1"/>
    <col min="10" max="10" width="11" style="156" hidden="1" customWidth="1"/>
    <col min="11" max="11" width="110.75" style="156" hidden="1" customWidth="1"/>
    <col min="12" max="12" width="17.5" style="156" customWidth="1"/>
    <col min="13" max="13" width="16" style="156" customWidth="1"/>
    <col min="14" max="16384" width="9" style="156"/>
  </cols>
  <sheetData>
    <row r="1" spans="1:13" ht="180" customHeight="1">
      <c r="A1" s="48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2"/>
      <c r="C1" s="482"/>
      <c r="D1" s="482"/>
      <c r="E1" s="482"/>
      <c r="F1" s="482"/>
      <c r="G1" s="482"/>
    </row>
    <row r="2" spans="1:13">
      <c r="A2" s="483"/>
      <c r="B2" s="483"/>
      <c r="C2" s="483"/>
      <c r="D2" s="483"/>
      <c r="E2" s="483"/>
      <c r="F2" s="483"/>
      <c r="G2" s="483"/>
      <c r="H2" s="483"/>
      <c r="I2" s="483"/>
    </row>
    <row r="3" spans="1:13">
      <c r="A3" s="483"/>
      <c r="B3" s="483"/>
      <c r="C3" s="483"/>
      <c r="D3" s="483"/>
      <c r="E3" s="483"/>
      <c r="F3" s="483"/>
      <c r="G3" s="483"/>
      <c r="H3" s="483"/>
      <c r="I3" s="483"/>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Pohler, Michael Dr.</cp:lastModifiedBy>
  <cp:revision/>
  <dcterms:created xsi:type="dcterms:W3CDTF">2010-06-21T21:00:23Z</dcterms:created>
  <dcterms:modified xsi:type="dcterms:W3CDTF">2025-07-17T11:11:53Z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